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23" activeTab="4"/>
  </bookViews>
  <sheets>
    <sheet name="Лист3" sheetId="1" r:id="rId1"/>
    <sheet name="доходы19г" sheetId="2" r:id="rId2"/>
    <sheet name="расходы2019" sheetId="3" r:id="rId3"/>
    <sheet name="цел ст2019" sheetId="4" r:id="rId4"/>
    <sheet name=" цел.прог2019" sheetId="5" r:id="rId5"/>
    <sheet name="Лист1" sheetId="6" r:id="rId6"/>
    <sheet name="ведом.2019" sheetId="7" r:id="rId7"/>
  </sheets>
  <definedNames/>
  <calcPr fullCalcOnLoad="1"/>
</workbook>
</file>

<file path=xl/sharedStrings.xml><?xml version="1.0" encoding="utf-8"?>
<sst xmlns="http://schemas.openxmlformats.org/spreadsheetml/2006/main" count="1719" uniqueCount="307">
  <si>
    <t xml:space="preserve">к решению Черемошёнского сельского </t>
  </si>
  <si>
    <t>Субсидии бюджетным учреждениям  на финансовое обеспечение  государственного (муниципального) задания на оказание государственных ( муниципальных) услуг (выполнение работ)</t>
  </si>
  <si>
    <t>Иные закупки товаров, работ  и услуг для  обеспечения государственных (муниципальных) нужд</t>
  </si>
  <si>
    <t>Прочая закупка товаров, работ  и услуг для  обеспечения государственных (муниципальных) нужд</t>
  </si>
  <si>
    <t>Прочая закупка товаров, работ 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</si>
  <si>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</si>
  <si>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 и услуг для обеспечения  государственных (муниципальных) нужд</t>
  </si>
  <si>
    <t>Прочая закупка товаров, работ 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</si>
  <si>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</si>
  <si>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Иные закупки товаров, работ  и услуг для обеспечения государственных (муниципальных) нужд</t>
  </si>
  <si>
    <t>Всего расходов</t>
  </si>
  <si>
    <t>Совета народных депутатов</t>
  </si>
  <si>
    <t>Код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</si>
  <si>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</si>
  <si>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</si>
  <si>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</si>
  <si>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</si>
  <si>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</si>
  <si>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</si>
  <si>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</si>
  <si>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</si>
  <si>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</si>
  <si>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</si>
  <si>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</si>
  <si>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</si>
  <si>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</si>
  <si>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</si>
  <si>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</si>
  <si>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Жилищно-коммунальное хозяйство</t>
  </si>
  <si>
    <t>05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</si>
  <si>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</si>
  <si>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</si>
  <si>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</si>
  <si>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</si>
  <si>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</si>
  <si>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</si>
  <si>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</si>
  <si>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</si>
  <si>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</si>
  <si>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08</t>
  </si>
  <si>
    <t>Культура</t>
  </si>
  <si>
    <t>Социальная политика</t>
  </si>
  <si>
    <t>Пенсионное обеспечение</t>
  </si>
  <si>
    <t>ВР</t>
  </si>
  <si>
    <t>Центральный аппарат</t>
  </si>
  <si>
    <t>10</t>
  </si>
  <si>
    <t>11</t>
  </si>
  <si>
    <t>Субсидия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</si>
  <si>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</si>
  <si>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Итого расходов</t>
  </si>
  <si>
    <t>ВСЕГО расходов</t>
  </si>
  <si>
    <t>Земельный налог</t>
  </si>
  <si>
    <t>Налог на имущество физических лиц</t>
  </si>
  <si>
    <t>*******</t>
  </si>
  <si>
    <t>ЦСТ</t>
  </si>
  <si>
    <t>14</t>
  </si>
  <si>
    <t>Физическая культура и спорт</t>
  </si>
  <si>
    <t>Благоустройство</t>
  </si>
  <si>
    <t>00</t>
  </si>
  <si>
    <t>Прочие неналоговые доходы бюджетов поселений</t>
  </si>
  <si>
    <t>Невыясненные поступления, зачисляемые в бюджеты поселений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</si>
  <si>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</si>
  <si>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</si>
  <si>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</si>
  <si>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</si>
  <si>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</si>
  <si>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</si>
  <si>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</si>
  <si>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</si>
  <si>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2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</si>
  <si>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</si>
  <si>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</si>
  <si>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</si>
  <si>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</si>
  <si>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</si>
  <si>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</si>
  <si>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</si>
  <si>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</si>
  <si>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</si>
  <si>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НАЛОГИ НА ИМУЩЕСТВО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</si>
  <si>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</si>
  <si>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</si>
  <si>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</si>
  <si>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</si>
  <si>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</si>
  <si>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</si>
  <si>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</si>
  <si>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</si>
  <si>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17</t>
  </si>
  <si>
    <t>05000</t>
  </si>
  <si>
    <t>180</t>
  </si>
  <si>
    <t>Прочие неналоговые доходы</t>
  </si>
  <si>
    <t>05050</t>
  </si>
  <si>
    <t xml:space="preserve">                          ИТОГО  ДОХОДОВ</t>
  </si>
  <si>
    <t>Национальная оборона</t>
  </si>
  <si>
    <t>04020</t>
  </si>
  <si>
    <t>1000</t>
  </si>
  <si>
    <t>Дотации бюджетам поселений на выравнивание бюжджетной обеспеченности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</si>
  <si>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</si>
  <si>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</si>
  <si>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827</t>
  </si>
  <si>
    <t>Прочие субсидии бюджетам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</si>
  <si>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</si>
  <si>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</si>
  <si>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</si>
  <si>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 учреждений)</t>
  </si>
  <si>
    <t>ГОСУДАРСТВЕННАЯ ПОШЛИНА</t>
  </si>
  <si>
    <t>01050</t>
  </si>
  <si>
    <t>Мобилизационная и вневойсковая подготовка</t>
  </si>
  <si>
    <t>Расходы, связанные с выполнением других обязательств государства</t>
  </si>
  <si>
    <t>Приложение № 1</t>
  </si>
  <si>
    <t>Источники финансирования дефицита бюджета</t>
  </si>
  <si>
    <t>Наименование показателя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</si>
  <si>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</si>
  <si>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</si>
  <si>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</si>
  <si>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</si>
  <si>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</si>
  <si>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</si>
  <si>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</si>
  <si>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</si>
  <si>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</si>
  <si>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</si>
  <si>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</si>
  <si>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</si>
  <si>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</si>
  <si>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>Уменьшение прочих остатков средств бюджетов
 сельмких поселений</t>
  </si>
  <si>
    <t>100</t>
  </si>
  <si>
    <t>0102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</si>
  <si>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</si>
  <si>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 органов </t>
  </si>
  <si>
    <t>121</t>
  </si>
  <si>
    <t>ист</t>
  </si>
  <si>
    <t>доп. кл.</t>
  </si>
  <si>
    <t>0104</t>
  </si>
  <si>
    <t>Уплата налогов, сборов и иных платежей</t>
  </si>
  <si>
    <t>Уплата прочих налогов, сборов и иных платежей</t>
  </si>
  <si>
    <t>240</t>
  </si>
  <si>
    <t>244</t>
  </si>
  <si>
    <t>850</t>
  </si>
  <si>
    <t>852</t>
  </si>
  <si>
    <t>0107</t>
  </si>
  <si>
    <t xml:space="preserve">Обеспечение проведение выборов в представительные (законодательные) органы  муниципальных образований           </t>
  </si>
  <si>
    <t>средства поселения</t>
  </si>
  <si>
    <t>0111</t>
  </si>
  <si>
    <t>Резервные фонды органов исполнительной власти муниципальных образований</t>
  </si>
  <si>
    <t>Резервные средства</t>
  </si>
  <si>
    <t>0113</t>
  </si>
  <si>
    <t>0203</t>
  </si>
  <si>
    <t>0503</t>
  </si>
  <si>
    <t>0801</t>
  </si>
  <si>
    <t>611</t>
  </si>
  <si>
    <t>1101</t>
  </si>
  <si>
    <t>1001</t>
  </si>
  <si>
    <t>Социальные выплаты гражданам, кроме публичных нормативных социальных выплат</t>
  </si>
  <si>
    <t>320</t>
  </si>
  <si>
    <t>1003</t>
  </si>
  <si>
    <t>БП 0 7710</t>
  </si>
  <si>
    <t>Публичные нормативные социальные выплаты гражданам</t>
  </si>
  <si>
    <t>310</t>
  </si>
  <si>
    <t>к решению Черемошёнского сельского Совета</t>
  </si>
  <si>
    <t>831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</si>
  <si>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</si>
  <si>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02010</t>
  </si>
  <si>
    <t>Земельный налог с физических лиц, обладающих земельным участком, расположенным в границах сельских поселений</t>
  </si>
  <si>
    <t>06043</t>
  </si>
  <si>
    <t>Земельный налог с организаций, обладающих земельным участком, расположенным в границах сельских  поселений</t>
  </si>
  <si>
    <t>06033</t>
  </si>
  <si>
    <t>к решению Черемошёнского сельского</t>
  </si>
  <si>
    <t>Прочие безвозмездные поступления в бюджеты  сельских поселений</t>
  </si>
  <si>
    <t>06025</t>
  </si>
  <si>
    <t>430</t>
  </si>
  <si>
    <t>16</t>
  </si>
  <si>
    <t>51040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</si>
  <si>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</si>
  <si>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поселений.</t>
  </si>
  <si>
    <t>№   от    ноября 2015г.</t>
  </si>
  <si>
    <t>ДОХОДЫ ОТ ПРОДАЖИ ЗЕМЕЛЬНЫХ УЧАСТКОВ</t>
  </si>
  <si>
    <t>Доходы от продажи земельных участков,находящихся в собственности сельских поселений (за исключением земельных участков муниципальных, бюджетных и автономных учреждений)</t>
  </si>
  <si>
    <t xml:space="preserve"> </t>
  </si>
  <si>
    <t>ДОХОДЫ ОТ ДЕНЕЖНЫХ ВЗЫСКАНИЙ (ШТРАФОВ)</t>
  </si>
  <si>
    <t>0100</t>
  </si>
  <si>
    <t>0200</t>
  </si>
  <si>
    <t>РПр</t>
  </si>
  <si>
    <t>0500</t>
  </si>
  <si>
    <t xml:space="preserve">Культура, кинематография </t>
  </si>
  <si>
    <t>0800</t>
  </si>
  <si>
    <t>1100</t>
  </si>
  <si>
    <t xml:space="preserve">Физическая культура </t>
  </si>
  <si>
    <t>Областные средства</t>
  </si>
  <si>
    <t>БП00000000</t>
  </si>
  <si>
    <t>Непрограммная часть бюджета сельского поселения</t>
  </si>
  <si>
    <t>4</t>
  </si>
  <si>
    <t>БП00077020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</si>
  <si>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</si>
  <si>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БП00077030</t>
  </si>
  <si>
    <t>Закупка товаров, работ и услуг дляобеспечения государственных (муниципальрых) нужд</t>
  </si>
  <si>
    <t>200</t>
  </si>
  <si>
    <t>Иные бюджетные асигнования</t>
  </si>
  <si>
    <t>800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</si>
  <si>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</si>
  <si>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</si>
  <si>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</si>
  <si>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870</t>
  </si>
  <si>
    <t>БП00077050</t>
  </si>
  <si>
    <t>БП00077040</t>
  </si>
  <si>
    <t>БП00051180</t>
  </si>
  <si>
    <t>Целевые безвозмездные поступления</t>
  </si>
  <si>
    <t>П100000000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</si>
  <si>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</si>
  <si>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П110177500</t>
  </si>
  <si>
    <t>П110100000</t>
  </si>
  <si>
    <t>Реализация основного мероприятия</t>
  </si>
  <si>
    <t>Средства сельского поселения</t>
  </si>
  <si>
    <t>П110300000</t>
  </si>
  <si>
    <t>П110377500</t>
  </si>
  <si>
    <t>П700000000</t>
  </si>
  <si>
    <t>П710100000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</si>
  <si>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</si>
  <si>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</si>
  <si>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 </t>
  </si>
  <si>
    <t>610</t>
  </si>
  <si>
    <t>средства сельского поселения</t>
  </si>
  <si>
    <t>П710177300</t>
  </si>
  <si>
    <t>БП00077080</t>
  </si>
  <si>
    <t>Физическая культура</t>
  </si>
  <si>
    <t>П200000000</t>
  </si>
  <si>
    <t>П210177100</t>
  </si>
  <si>
    <t>Администрация Черемошёнского сельского поселения</t>
  </si>
  <si>
    <t>БП00077060</t>
  </si>
  <si>
    <t>Средства района</t>
  </si>
  <si>
    <t>3</t>
  </si>
  <si>
    <t>0</t>
  </si>
  <si>
    <t>Функционирование высшего должностного лица субъекта РФ и муниципального образования</t>
  </si>
  <si>
    <t>Доплаты к пенсиям, дополнительное пенсионное обеспечение</t>
  </si>
  <si>
    <t>план   2019 год</t>
  </si>
  <si>
    <t xml:space="preserve"> план </t>
  </si>
  <si>
    <t>29999</t>
  </si>
  <si>
    <t>15001</t>
  </si>
  <si>
    <t>35118</t>
  </si>
  <si>
    <t>49999</t>
  </si>
  <si>
    <t>Дефицит/профицит</t>
  </si>
  <si>
    <t>Источники финансирования дефицита бюджета на2019г.</t>
  </si>
  <si>
    <t>Поступление доходов в  бюджет Черемошёнского сельского поселения на 2019 год</t>
  </si>
  <si>
    <t xml:space="preserve">Муниципальная  программа «Благоустройство населённых пунктов на период 2019 - 2021 годы»
</t>
  </si>
  <si>
    <t>Основное мероприятие: создание условий для организации досуга населения</t>
  </si>
  <si>
    <t>280,02</t>
  </si>
  <si>
    <t xml:space="preserve">Муниципальная программа "Развитие физической культуры и спорта в  Черемошёнском сельском поселении на 2019 - 2021 годы"      </t>
  </si>
  <si>
    <t>Основное мероприятие: Организация  и проведение мероприятий в области физической культуры и спорта</t>
  </si>
  <si>
    <t>Ведомственная структура расходов бюджета Черемошёнского сельского поселения на2019г.</t>
  </si>
  <si>
    <t>Распределение расходов из  бюджета Черемошёнского сельского поселения на 2019 год 
по разделам и подразделам, целевым статьям и видам расходов  классификации расходов</t>
  </si>
  <si>
    <t xml:space="preserve">Уплата прочих налогов, сборов </t>
  </si>
  <si>
    <t>Подпрограмма 1"Организация уличного освещения"</t>
  </si>
  <si>
    <t>Основное мероприятие"Содержание, ремонт уличного освещения"</t>
  </si>
  <si>
    <t>Подпрограмма 2"Прочие мероприятия по благоустройству территории сельского поселения"</t>
  </si>
  <si>
    <t>Основное мероприятие "Организация  благоустройства территории сельского поселения"</t>
  </si>
  <si>
    <t>Культура , кинематография</t>
  </si>
  <si>
    <t>Социальное обеспечение и иные выплаты населению</t>
  </si>
  <si>
    <t>300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</si>
  <si>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</si>
  <si>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</si>
  <si>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 Вед.</t>
  </si>
  <si>
    <t xml:space="preserve">П110177500 </t>
  </si>
  <si>
    <t>Распределение  бюджетных ассигнований по целевым статьям (муниципальным программам сельского поселения и непрограммным направлениям деятельности) группам видов  расходов  классификации расходов бюджета Черемошёнского сельского поселения на 2019 год</t>
  </si>
  <si>
    <t>Итого по муниципальным программам</t>
  </si>
  <si>
    <t>МП "Культура Черемошёнского сельского поселения на 2019 - 2021 годы"</t>
  </si>
  <si>
    <t>150</t>
  </si>
  <si>
    <t>Распределение расходов  бюджета Черемошёнского сельского поселения на 2019 год
 по разделам и подразделам  классификации расходов</t>
  </si>
  <si>
    <t>Приложение №2</t>
  </si>
  <si>
    <t>Приложение №3</t>
  </si>
  <si>
    <t>тыс.руб</t>
  </si>
  <si>
    <t>План на год</t>
  </si>
  <si>
    <t>Приложение №4</t>
  </si>
  <si>
    <t>Приложение №6</t>
  </si>
  <si>
    <t>0106</t>
  </si>
  <si>
    <t>Обеспечение деятельности финансовых, налоговых и таможенных органов и органов финансового (финансово - бюджетного) надзора.</t>
  </si>
  <si>
    <t>Уплата прочих налогов, сборов  и иных платежей</t>
  </si>
  <si>
    <t>БП00077031</t>
  </si>
  <si>
    <t>исполнено с начала года</t>
  </si>
  <si>
    <t>% исполнения</t>
  </si>
  <si>
    <t>отклонение</t>
  </si>
  <si>
    <t>исполнено 1 квартал</t>
  </si>
  <si>
    <t>план 1 квартал</t>
  </si>
  <si>
    <t>финансирование</t>
  </si>
  <si>
    <t>% финансирования</t>
  </si>
  <si>
    <t>исполнение 1 квартал</t>
  </si>
  <si>
    <t>остаток на счетах</t>
  </si>
  <si>
    <t>исполнено за 1 квартал</t>
  </si>
  <si>
    <t xml:space="preserve">остатки на счетах </t>
  </si>
  <si>
    <t>план 1 квартала</t>
  </si>
  <si>
    <t>43</t>
  </si>
  <si>
    <t>Приложение №7</t>
  </si>
  <si>
    <t>к Решению сельского</t>
  </si>
  <si>
    <t>численность , чел.</t>
  </si>
  <si>
    <t>Администрация Черемошенского сельского поселения</t>
  </si>
  <si>
    <t>итого по органам управления</t>
  </si>
  <si>
    <t>МУ "Социально-культурный центр Черемошенского сельского поселения"</t>
  </si>
  <si>
    <t>итого культура</t>
  </si>
  <si>
    <t>финансирование на 01.04.2019 г., тыс.руб.</t>
  </si>
  <si>
    <t>Сведения о численности муниципальных и технических служащих органов местного самоуправления, работников муниципальных учреждений и о затратах на их содержание за 1 квартал 2019 г</t>
  </si>
  <si>
    <t>Приложение №5</t>
  </si>
  <si>
    <t>№  165        от 26 апреля  2019г</t>
  </si>
  <si>
    <t>народных депутатов № 165         от  26 апреля 2019г.</t>
  </si>
  <si>
    <t>№ 165         от 26 апреля 2019г.</t>
  </si>
  <si>
    <t>№ 165      от  26 апреля 2019г.</t>
  </si>
  <si>
    <t>№ 165          от  26 апреля 2019г.</t>
  </si>
  <si>
    <t>№165     от    26 апреля  2019г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</si>
</sst>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3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right" vertical="top" textRotation="90" wrapText="1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 wrapText="1"/>
    </xf>
    <xf numFmtId="0" fontId="4" fillId="24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7" fillId="24" borderId="10" xfId="0" applyNumberFormat="1" applyFont="1" applyFill="1" applyBorder="1" applyAlignment="1">
      <alignment horizontal="center" vertical="top" wrapText="1"/>
    </xf>
    <xf numFmtId="4" fontId="7" fillId="24" borderId="10" xfId="0" applyNumberFormat="1" applyFont="1" applyFill="1" applyBorder="1" applyAlignment="1">
      <alignment horizontal="right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5" fillId="24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textRotation="90" wrapText="1"/>
    </xf>
    <xf numFmtId="49" fontId="17" fillId="0" borderId="12" xfId="0" applyNumberFormat="1" applyFont="1" applyBorder="1" applyAlignment="1">
      <alignment horizontal="left" vertical="center" textRotation="90"/>
    </xf>
    <xf numFmtId="49" fontId="17" fillId="0" borderId="12" xfId="0" applyNumberFormat="1" applyFont="1" applyBorder="1" applyAlignment="1">
      <alignment horizontal="left" vertical="center" textRotation="90" wrapText="1"/>
    </xf>
    <xf numFmtId="49" fontId="17" fillId="0" borderId="10" xfId="0" applyNumberFormat="1" applyFont="1" applyBorder="1" applyAlignment="1">
      <alignment horizontal="left" vertical="center" textRotation="90" wrapText="1"/>
    </xf>
    <xf numFmtId="0" fontId="17" fillId="24" borderId="12" xfId="0" applyFont="1" applyFill="1" applyBorder="1" applyAlignment="1">
      <alignment horizontal="left" vertical="top" wrapText="1"/>
    </xf>
    <xf numFmtId="0" fontId="17" fillId="24" borderId="10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7" fillId="0" borderId="16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49" fontId="17" fillId="0" borderId="17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49" fontId="17" fillId="0" borderId="12" xfId="0" applyNumberFormat="1" applyFont="1" applyBorder="1" applyAlignment="1">
      <alignment horizontal="left"/>
    </xf>
    <xf numFmtId="0" fontId="17" fillId="0" borderId="10" xfId="0" applyFont="1" applyFill="1" applyBorder="1" applyAlignment="1">
      <alignment horizontal="left" wrapText="1"/>
    </xf>
    <xf numFmtId="49" fontId="17" fillId="0" borderId="18" xfId="0" applyNumberFormat="1" applyFont="1" applyBorder="1" applyAlignment="1">
      <alignment horizontal="left"/>
    </xf>
    <xf numFmtId="49" fontId="17" fillId="0" borderId="19" xfId="0" applyNumberFormat="1" applyFont="1" applyBorder="1" applyAlignment="1">
      <alignment horizontal="left"/>
    </xf>
    <xf numFmtId="1" fontId="19" fillId="24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0" fontId="18" fillId="24" borderId="21" xfId="0" applyFont="1" applyFill="1" applyBorder="1" applyAlignment="1">
      <alignment vertical="top" wrapText="1"/>
    </xf>
    <xf numFmtId="49" fontId="18" fillId="24" borderId="22" xfId="0" applyNumberFormat="1" applyFont="1" applyFill="1" applyBorder="1" applyAlignment="1">
      <alignment horizontal="center" vertical="top" wrapText="1"/>
    </xf>
    <xf numFmtId="49" fontId="16" fillId="24" borderId="22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right"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179" fontId="17" fillId="24" borderId="10" xfId="0" applyNumberFormat="1" applyFont="1" applyFill="1" applyBorder="1" applyAlignment="1">
      <alignment horizontal="right" wrapText="1"/>
    </xf>
    <xf numFmtId="49" fontId="17" fillId="24" borderId="10" xfId="0" applyNumberFormat="1" applyFont="1" applyFill="1" applyBorder="1" applyAlignment="1">
      <alignment horizontal="center" wrapText="1"/>
    </xf>
    <xf numFmtId="4" fontId="17" fillId="24" borderId="10" xfId="0" applyNumberFormat="1" applyFont="1" applyFill="1" applyBorder="1" applyAlignment="1">
      <alignment horizontal="right" wrapText="1"/>
    </xf>
    <xf numFmtId="0" fontId="17" fillId="24" borderId="23" xfId="0" applyFont="1" applyFill="1" applyBorder="1" applyAlignment="1">
      <alignment vertical="top" wrapText="1"/>
    </xf>
    <xf numFmtId="49" fontId="17" fillId="24" borderId="10" xfId="0" applyNumberFormat="1" applyFont="1" applyFill="1" applyBorder="1" applyAlignment="1">
      <alignment horizontal="center" vertical="top" wrapText="1"/>
    </xf>
    <xf numFmtId="4" fontId="17" fillId="24" borderId="10" xfId="0" applyNumberFormat="1" applyFont="1" applyFill="1" applyBorder="1" applyAlignment="1">
      <alignment horizontal="right" vertical="top" wrapText="1"/>
    </xf>
    <xf numFmtId="0" fontId="17" fillId="24" borderId="23" xfId="0" applyFont="1" applyFill="1" applyBorder="1" applyAlignment="1">
      <alignment horizontal="left" vertical="top" wrapText="1" indent="1"/>
    </xf>
    <xf numFmtId="0" fontId="18" fillId="24" borderId="23" xfId="0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" fontId="19" fillId="24" borderId="10" xfId="0" applyNumberFormat="1" applyFont="1" applyFill="1" applyBorder="1" applyAlignment="1">
      <alignment vertical="top" wrapText="1"/>
    </xf>
    <xf numFmtId="0" fontId="18" fillId="24" borderId="23" xfId="0" applyFont="1" applyFill="1" applyBorder="1" applyAlignment="1">
      <alignment horizontal="left" vertical="top" wrapText="1" indent="1"/>
    </xf>
    <xf numFmtId="0" fontId="19" fillId="0" borderId="23" xfId="0" applyFont="1" applyBorder="1" applyAlignment="1">
      <alignment horizontal="justify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179" fontId="16" fillId="0" borderId="10" xfId="0" applyNumberFormat="1" applyFont="1" applyBorder="1" applyAlignment="1">
      <alignment/>
    </xf>
    <xf numFmtId="0" fontId="17" fillId="24" borderId="10" xfId="0" applyFont="1" applyFill="1" applyBorder="1" applyAlignment="1">
      <alignment vertical="top" wrapText="1"/>
    </xf>
    <xf numFmtId="49" fontId="2" fillId="0" borderId="26" xfId="0" applyNumberFormat="1" applyFont="1" applyBorder="1" applyAlignment="1">
      <alignment horizontal="center" wrapText="1"/>
    </xf>
    <xf numFmtId="0" fontId="17" fillId="2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5" fillId="24" borderId="27" xfId="0" applyFont="1" applyFill="1" applyBorder="1" applyAlignment="1">
      <alignment horizontal="left" wrapText="1" indent="5"/>
    </xf>
    <xf numFmtId="49" fontId="5" fillId="24" borderId="28" xfId="0" applyNumberFormat="1" applyFont="1" applyFill="1" applyBorder="1" applyAlignment="1">
      <alignment horizontal="center" wrapText="1"/>
    </xf>
    <xf numFmtId="49" fontId="5" fillId="24" borderId="29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vertical="top" wrapText="1"/>
    </xf>
    <xf numFmtId="49" fontId="8" fillId="24" borderId="22" xfId="0" applyNumberFormat="1" applyFont="1" applyFill="1" applyBorder="1" applyAlignment="1">
      <alignment horizontal="center" vertical="top" wrapText="1"/>
    </xf>
    <xf numFmtId="49" fontId="7" fillId="24" borderId="11" xfId="0" applyNumberFormat="1" applyFont="1" applyFill="1" applyBorder="1" applyAlignment="1">
      <alignment horizontal="center" vertical="top" wrapText="1"/>
    </xf>
    <xf numFmtId="49" fontId="22" fillId="24" borderId="11" xfId="0" applyNumberFormat="1" applyFont="1" applyFill="1" applyBorder="1" applyAlignment="1">
      <alignment horizontal="center" vertical="top" wrapText="1"/>
    </xf>
    <xf numFmtId="49" fontId="22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 indent="2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49" fontId="5" fillId="24" borderId="11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vertical="top" wrapText="1" indent="1"/>
    </xf>
    <xf numFmtId="49" fontId="5" fillId="24" borderId="10" xfId="0" applyNumberFormat="1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5" fillId="24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15" fillId="24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2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17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vertical="top" wrapText="1"/>
    </xf>
    <xf numFmtId="4" fontId="1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5" fillId="24" borderId="29" xfId="0" applyFont="1" applyFill="1" applyBorder="1" applyAlignment="1">
      <alignment horizontal="center" wrapText="1"/>
    </xf>
    <xf numFmtId="2" fontId="7" fillId="24" borderId="30" xfId="0" applyNumberFormat="1" applyFont="1" applyFill="1" applyBorder="1" applyAlignment="1">
      <alignment horizontal="center" vertical="center" wrapText="1"/>
    </xf>
    <xf numFmtId="179" fontId="5" fillId="24" borderId="12" xfId="0" applyNumberFormat="1" applyFont="1" applyFill="1" applyBorder="1" applyAlignment="1">
      <alignment horizontal="center" vertical="center" wrapText="1"/>
    </xf>
    <xf numFmtId="2" fontId="5" fillId="24" borderId="12" xfId="0" applyNumberFormat="1" applyFont="1" applyFill="1" applyBorder="1" applyAlignment="1">
      <alignment horizontal="center" vertical="center" wrapText="1"/>
    </xf>
    <xf numFmtId="4" fontId="5" fillId="24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2" fontId="22" fillId="24" borderId="12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" fontId="7" fillId="24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4" fontId="5" fillId="24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17" fillId="24" borderId="11" xfId="0" applyFont="1" applyFill="1" applyBorder="1" applyAlignment="1">
      <alignment wrapText="1"/>
    </xf>
    <xf numFmtId="0" fontId="18" fillId="24" borderId="11" xfId="0" applyFont="1" applyFill="1" applyBorder="1" applyAlignment="1">
      <alignment wrapText="1"/>
    </xf>
    <xf numFmtId="2" fontId="4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5" fillId="24" borderId="31" xfId="0" applyNumberFormat="1" applyFont="1" applyFill="1" applyBorder="1" applyAlignment="1">
      <alignment horizontal="center" wrapText="1"/>
    </xf>
    <xf numFmtId="49" fontId="5" fillId="24" borderId="20" xfId="0" applyNumberFormat="1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left" wrapText="1" indent="5"/>
    </xf>
    <xf numFmtId="49" fontId="7" fillId="24" borderId="26" xfId="0" applyNumberFormat="1" applyFont="1" applyFill="1" applyBorder="1" applyAlignment="1">
      <alignment horizontal="center" wrapText="1"/>
    </xf>
    <xf numFmtId="0" fontId="7" fillId="24" borderId="29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17" fillId="0" borderId="34" xfId="0" applyNumberFormat="1" applyFont="1" applyBorder="1" applyAlignment="1">
      <alignment horizontal="left" vertical="center"/>
    </xf>
    <xf numFmtId="49" fontId="17" fillId="0" borderId="35" xfId="0" applyNumberFormat="1" applyFont="1" applyBorder="1" applyAlignment="1">
      <alignment horizontal="left" vertical="center"/>
    </xf>
    <xf numFmtId="49" fontId="17" fillId="0" borderId="3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6" fillId="24" borderId="37" xfId="0" applyFont="1" applyFill="1" applyBorder="1" applyAlignment="1">
      <alignment horizontal="center" vertical="top" wrapText="1"/>
    </xf>
    <xf numFmtId="0" fontId="16" fillId="24" borderId="10" xfId="0" applyFont="1" applyFill="1" applyBorder="1" applyAlignment="1">
      <alignment horizontal="center" vertical="top" wrapText="1"/>
    </xf>
    <xf numFmtId="0" fontId="16" fillId="24" borderId="25" xfId="0" applyFont="1" applyFill="1" applyBorder="1" applyAlignment="1">
      <alignment horizontal="center" vertical="top" wrapText="1"/>
    </xf>
    <xf numFmtId="0" fontId="18" fillId="24" borderId="32" xfId="0" applyFont="1" applyFill="1" applyBorder="1" applyAlignment="1">
      <alignment horizontal="center" wrapText="1"/>
    </xf>
    <xf numFmtId="0" fontId="18" fillId="24" borderId="38" xfId="0" applyFont="1" applyFill="1" applyBorder="1" applyAlignment="1">
      <alignment horizontal="center" wrapText="1"/>
    </xf>
    <xf numFmtId="0" fontId="18" fillId="24" borderId="39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4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8" fillId="24" borderId="37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8" fillId="24" borderId="2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4">
      <selection activeCell="H20" sqref="H20"/>
    </sheetView>
  </sheetViews>
  <sheetFormatPr defaultColWidth="9.00390625" defaultRowHeight="12.75"/>
  <cols>
    <col min="1" max="1" width="23.625" style="0" customWidth="1"/>
    <col min="2" max="2" width="34.875" style="0" customWidth="1"/>
    <col min="3" max="3" width="15.625" style="0" customWidth="1"/>
    <col min="4" max="4" width="12.00390625" style="0" customWidth="1"/>
    <col min="5" max="5" width="11.125" style="0" customWidth="1"/>
  </cols>
  <sheetData>
    <row r="4" spans="1:3" ht="12.75">
      <c r="A4" s="7"/>
      <c r="B4" s="7"/>
      <c r="C4" s="9" t="s">
        <v>110</v>
      </c>
    </row>
    <row r="5" spans="1:3" ht="12.75">
      <c r="A5" s="7"/>
      <c r="B5" s="7"/>
      <c r="C5" s="9" t="s">
        <v>0</v>
      </c>
    </row>
    <row r="6" spans="1:3" ht="12.75">
      <c r="A6" s="7"/>
      <c r="B6" s="7"/>
      <c r="C6" s="9" t="s">
        <v>11</v>
      </c>
    </row>
    <row r="7" spans="1:3" ht="12.75">
      <c r="A7" s="7"/>
      <c r="B7" s="7"/>
      <c r="C7" s="9" t="s">
        <v>301</v>
      </c>
    </row>
    <row r="8" spans="1:3" ht="12.75">
      <c r="A8" s="7"/>
      <c r="B8" s="7"/>
      <c r="C8" s="7"/>
    </row>
    <row r="9" spans="1:3" ht="12.75">
      <c r="A9" s="7"/>
      <c r="B9" s="7"/>
      <c r="C9" s="7"/>
    </row>
    <row r="10" spans="1:3" ht="15.75">
      <c r="A10" s="215" t="s">
        <v>242</v>
      </c>
      <c r="B10" s="215"/>
      <c r="C10" s="215"/>
    </row>
    <row r="11" spans="1:3" ht="12.75">
      <c r="A11" s="7"/>
      <c r="B11" s="7"/>
      <c r="C11" s="7"/>
    </row>
    <row r="12" spans="1:5" ht="28.5" customHeight="1">
      <c r="A12" s="31" t="s">
        <v>12</v>
      </c>
      <c r="B12" s="31" t="s">
        <v>112</v>
      </c>
      <c r="C12" s="31" t="s">
        <v>236</v>
      </c>
      <c r="D12" s="214" t="s">
        <v>287</v>
      </c>
      <c r="E12" s="168" t="s">
        <v>279</v>
      </c>
    </row>
    <row r="13" spans="1:5" ht="25.5" customHeight="1">
      <c r="A13" s="31"/>
      <c r="B13" s="35" t="s">
        <v>111</v>
      </c>
      <c r="C13" s="30">
        <f>C14</f>
        <v>45.59999999999968</v>
      </c>
      <c r="D13" s="104">
        <f>D14</f>
        <v>-6.499999999999943</v>
      </c>
      <c r="E13" s="198"/>
    </row>
    <row r="14" spans="1:5" ht="38.25">
      <c r="A14" s="32" t="s">
        <v>113</v>
      </c>
      <c r="B14" s="33" t="s">
        <v>114</v>
      </c>
      <c r="C14" s="34">
        <f>C15+C18</f>
        <v>45.59999999999968</v>
      </c>
      <c r="D14" s="104">
        <f>D15+D18</f>
        <v>-6.499999999999943</v>
      </c>
      <c r="E14" s="198"/>
    </row>
    <row r="15" spans="1:5" ht="12.75">
      <c r="A15" s="31" t="s">
        <v>115</v>
      </c>
      <c r="B15" s="35" t="s">
        <v>116</v>
      </c>
      <c r="C15" s="30">
        <f aca="true" t="shared" si="0" ref="C15:E16">C16</f>
        <v>-1509.8000000000002</v>
      </c>
      <c r="D15" s="104">
        <f t="shared" si="0"/>
        <v>-481.01</v>
      </c>
      <c r="E15" s="198">
        <f t="shared" si="0"/>
        <v>31.85918664723804</v>
      </c>
    </row>
    <row r="16" spans="1:5" ht="25.5">
      <c r="A16" s="31" t="s">
        <v>117</v>
      </c>
      <c r="B16" s="35" t="s">
        <v>118</v>
      </c>
      <c r="C16" s="30">
        <f t="shared" si="0"/>
        <v>-1509.8000000000002</v>
      </c>
      <c r="D16" s="104">
        <f t="shared" si="0"/>
        <v>-481.01</v>
      </c>
      <c r="E16" s="198">
        <f t="shared" si="0"/>
        <v>31.85918664723804</v>
      </c>
    </row>
    <row r="17" spans="1:5" ht="38.25">
      <c r="A17" s="31" t="s">
        <v>119</v>
      </c>
      <c r="B17" s="35" t="s">
        <v>120</v>
      </c>
      <c r="C17" s="30">
        <f>-доходы19г!I44</f>
        <v>-1509.8000000000002</v>
      </c>
      <c r="D17" s="104">
        <f>-доходы19г!J44</f>
        <v>-481.01</v>
      </c>
      <c r="E17" s="198">
        <f>D17/C17*100</f>
        <v>31.85918664723804</v>
      </c>
    </row>
    <row r="18" spans="1:5" ht="12.75">
      <c r="A18" s="31" t="s">
        <v>121</v>
      </c>
      <c r="B18" s="35" t="s">
        <v>122</v>
      </c>
      <c r="C18" s="30">
        <f aca="true" t="shared" si="1" ref="C18:E19">C19</f>
        <v>1555.3999999999999</v>
      </c>
      <c r="D18" s="104">
        <f t="shared" si="1"/>
        <v>474.51000000000005</v>
      </c>
      <c r="E18" s="198">
        <f t="shared" si="1"/>
        <v>30.507265012215512</v>
      </c>
    </row>
    <row r="19" spans="1:5" ht="25.5">
      <c r="A19" s="31" t="s">
        <v>123</v>
      </c>
      <c r="B19" s="35" t="s">
        <v>124</v>
      </c>
      <c r="C19" s="30">
        <f t="shared" si="1"/>
        <v>1555.3999999999999</v>
      </c>
      <c r="D19" s="104">
        <f t="shared" si="1"/>
        <v>474.51000000000005</v>
      </c>
      <c r="E19" s="198">
        <f t="shared" si="1"/>
        <v>30.507265012215512</v>
      </c>
    </row>
    <row r="20" spans="1:5" ht="38.25">
      <c r="A20" s="31" t="s">
        <v>125</v>
      </c>
      <c r="B20" s="35" t="s">
        <v>126</v>
      </c>
      <c r="C20" s="30">
        <f>расходы2019!D42</f>
        <v>1555.3999999999999</v>
      </c>
      <c r="D20" s="104">
        <f>расходы2019!H42</f>
        <v>474.51000000000005</v>
      </c>
      <c r="E20" s="198">
        <f>D20/C20*100</f>
        <v>30.507265012215512</v>
      </c>
    </row>
  </sheetData>
  <sheetProtection/>
  <mergeCells count="1">
    <mergeCell ref="A10:C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4.125" style="13" customWidth="1"/>
    <col min="2" max="3" width="3.625" style="13" customWidth="1"/>
    <col min="4" max="4" width="6.375" style="14" customWidth="1"/>
    <col min="5" max="5" width="3.875" style="13" customWidth="1"/>
    <col min="6" max="6" width="6.75390625" style="13" customWidth="1"/>
    <col min="7" max="7" width="7.375" style="13" customWidth="1"/>
    <col min="8" max="8" width="64.75390625" style="15" customWidth="1"/>
    <col min="9" max="9" width="15.875" style="16" customWidth="1"/>
    <col min="10" max="10" width="10.00390625" style="7" customWidth="1"/>
    <col min="11" max="11" width="9.125" style="7" customWidth="1"/>
    <col min="12" max="12" width="10.00390625" style="7" customWidth="1"/>
    <col min="13" max="13" width="9.75390625" style="7" customWidth="1"/>
    <col min="14" max="16384" width="9.125" style="7" customWidth="1"/>
  </cols>
  <sheetData>
    <row r="1" spans="1:9" ht="15.75" customHeight="1">
      <c r="A1" s="216" t="s">
        <v>268</v>
      </c>
      <c r="B1" s="216"/>
      <c r="C1" s="216"/>
      <c r="D1" s="216"/>
      <c r="E1" s="216"/>
      <c r="F1" s="216"/>
      <c r="G1" s="216"/>
      <c r="H1" s="216"/>
      <c r="I1" s="216"/>
    </row>
    <row r="2" spans="1:9" ht="16.5" customHeight="1">
      <c r="A2" s="216" t="s">
        <v>160</v>
      </c>
      <c r="B2" s="216"/>
      <c r="C2" s="216"/>
      <c r="D2" s="216"/>
      <c r="E2" s="216"/>
      <c r="F2" s="216"/>
      <c r="G2" s="216"/>
      <c r="H2" s="216"/>
      <c r="I2" s="216"/>
    </row>
    <row r="3" spans="1:9" ht="18" customHeight="1">
      <c r="A3" s="216" t="s">
        <v>302</v>
      </c>
      <c r="B3" s="216"/>
      <c r="C3" s="216"/>
      <c r="D3" s="216"/>
      <c r="E3" s="216"/>
      <c r="F3" s="216"/>
      <c r="G3" s="216"/>
      <c r="H3" s="216"/>
      <c r="I3" s="216"/>
    </row>
    <row r="4" spans="1:9" ht="9.75" customHeight="1" hidden="1">
      <c r="A4" s="48"/>
      <c r="B4" s="48"/>
      <c r="C4" s="48"/>
      <c r="D4" s="48"/>
      <c r="E4" s="48"/>
      <c r="F4" s="48"/>
      <c r="G4" s="48"/>
      <c r="H4" s="48"/>
      <c r="I4" s="48"/>
    </row>
    <row r="5" spans="1:9" ht="13.5" customHeight="1">
      <c r="A5" s="217" t="s">
        <v>243</v>
      </c>
      <c r="B5" s="217"/>
      <c r="C5" s="217"/>
      <c r="D5" s="217"/>
      <c r="E5" s="217"/>
      <c r="F5" s="217"/>
      <c r="G5" s="217"/>
      <c r="H5" s="217"/>
      <c r="I5" s="217"/>
    </row>
    <row r="6" spans="1:9" ht="6.75" customHeight="1">
      <c r="A6" s="218"/>
      <c r="B6" s="218"/>
      <c r="C6" s="218"/>
      <c r="D6" s="218"/>
      <c r="E6" s="218"/>
      <c r="F6" s="218"/>
      <c r="G6" s="218"/>
      <c r="H6" s="218"/>
      <c r="I6" s="218"/>
    </row>
    <row r="7" spans="1:11" ht="12" customHeight="1">
      <c r="A7" s="219" t="s">
        <v>12</v>
      </c>
      <c r="B7" s="220"/>
      <c r="C7" s="220"/>
      <c r="D7" s="220"/>
      <c r="E7" s="220"/>
      <c r="F7" s="220"/>
      <c r="G7" s="221"/>
      <c r="H7" s="49"/>
      <c r="I7" s="50"/>
      <c r="J7" s="169"/>
      <c r="K7" s="169"/>
    </row>
    <row r="8" spans="1:16" ht="102" customHeight="1">
      <c r="A8" s="51" t="s">
        <v>61</v>
      </c>
      <c r="B8" s="51" t="s">
        <v>62</v>
      </c>
      <c r="C8" s="51" t="s">
        <v>63</v>
      </c>
      <c r="D8" s="52" t="s">
        <v>64</v>
      </c>
      <c r="E8" s="51" t="s">
        <v>65</v>
      </c>
      <c r="F8" s="51" t="s">
        <v>66</v>
      </c>
      <c r="G8" s="53" t="s">
        <v>67</v>
      </c>
      <c r="H8" s="54" t="s">
        <v>68</v>
      </c>
      <c r="I8" s="55" t="s">
        <v>235</v>
      </c>
      <c r="J8" s="170" t="s">
        <v>278</v>
      </c>
      <c r="K8" s="170" t="s">
        <v>279</v>
      </c>
      <c r="L8" s="170" t="s">
        <v>280</v>
      </c>
      <c r="M8" s="170" t="s">
        <v>282</v>
      </c>
      <c r="N8" s="170" t="s">
        <v>281</v>
      </c>
      <c r="O8" s="170" t="s">
        <v>279</v>
      </c>
      <c r="P8" s="170" t="s">
        <v>280</v>
      </c>
    </row>
    <row r="9" spans="1:16" ht="12" customHeight="1" thickBot="1">
      <c r="A9" s="222" t="s">
        <v>69</v>
      </c>
      <c r="B9" s="223"/>
      <c r="C9" s="223"/>
      <c r="D9" s="223"/>
      <c r="E9" s="223"/>
      <c r="F9" s="223"/>
      <c r="G9" s="224"/>
      <c r="H9" s="56">
        <v>1</v>
      </c>
      <c r="I9" s="57">
        <v>3</v>
      </c>
      <c r="J9" s="169"/>
      <c r="K9" s="169"/>
      <c r="L9" s="169"/>
      <c r="M9" s="169"/>
      <c r="N9" s="169"/>
      <c r="O9" s="169"/>
      <c r="P9" s="169"/>
    </row>
    <row r="10" spans="1:16" ht="21.75" customHeight="1">
      <c r="A10" s="58" t="s">
        <v>70</v>
      </c>
      <c r="B10" s="59" t="s">
        <v>71</v>
      </c>
      <c r="C10" s="59" t="s">
        <v>58</v>
      </c>
      <c r="D10" s="59" t="s">
        <v>72</v>
      </c>
      <c r="E10" s="59" t="s">
        <v>58</v>
      </c>
      <c r="F10" s="59" t="s">
        <v>73</v>
      </c>
      <c r="G10" s="60" t="s">
        <v>70</v>
      </c>
      <c r="H10" s="61" t="s">
        <v>13</v>
      </c>
      <c r="I10" s="178">
        <f>I11+I14+I16+I25+I29+I31+I19+I24+I22+I27</f>
        <v>538</v>
      </c>
      <c r="J10" s="179">
        <f>J11+J14+J16+J19+J22+J24+J27+J29+J31</f>
        <v>167.91</v>
      </c>
      <c r="K10" s="201">
        <f>J10/I10*100</f>
        <v>31.21003717472119</v>
      </c>
      <c r="L10" s="169">
        <f>J10-I10</f>
        <v>-370.09000000000003</v>
      </c>
      <c r="M10" s="179">
        <f>M11+M14+M16+M19+M22+M24+M27+M29+M31</f>
        <v>167.91</v>
      </c>
      <c r="N10" s="179">
        <f>N11+N14+N16+N19+N22+N24+N27+N29+N31</f>
        <v>167.91</v>
      </c>
      <c r="O10" s="169">
        <f>N10/M10*100</f>
        <v>100</v>
      </c>
      <c r="P10" s="169">
        <f>N10-M10</f>
        <v>0</v>
      </c>
    </row>
    <row r="11" spans="1:16" ht="15.75" customHeight="1">
      <c r="A11" s="63" t="s">
        <v>74</v>
      </c>
      <c r="B11" s="64" t="s">
        <v>71</v>
      </c>
      <c r="C11" s="64" t="s">
        <v>24</v>
      </c>
      <c r="D11" s="64" t="s">
        <v>72</v>
      </c>
      <c r="E11" s="64" t="s">
        <v>58</v>
      </c>
      <c r="F11" s="64" t="s">
        <v>73</v>
      </c>
      <c r="G11" s="65" t="s">
        <v>70</v>
      </c>
      <c r="H11" s="66" t="s">
        <v>14</v>
      </c>
      <c r="I11" s="62">
        <f>I12</f>
        <v>23</v>
      </c>
      <c r="J11" s="169">
        <f>J12</f>
        <v>13.14</v>
      </c>
      <c r="K11" s="201">
        <f aca="true" t="shared" si="0" ref="K11:K43">J11/I11*100</f>
        <v>57.130434782608695</v>
      </c>
      <c r="L11" s="169">
        <f aca="true" t="shared" si="1" ref="L11:L44">J11-I11</f>
        <v>-9.86</v>
      </c>
      <c r="M11" s="169">
        <f>M12</f>
        <v>13.14</v>
      </c>
      <c r="N11" s="169">
        <f>N12</f>
        <v>13.14</v>
      </c>
      <c r="O11" s="169">
        <f aca="true" t="shared" si="2" ref="O11:O44">N11/M11*100</f>
        <v>100</v>
      </c>
      <c r="P11" s="169">
        <f aca="true" t="shared" si="3" ref="P11:P44">N11-M11</f>
        <v>0</v>
      </c>
    </row>
    <row r="12" spans="1:16" ht="15.75" customHeight="1">
      <c r="A12" s="63" t="s">
        <v>74</v>
      </c>
      <c r="B12" s="64" t="s">
        <v>71</v>
      </c>
      <c r="C12" s="64" t="s">
        <v>24</v>
      </c>
      <c r="D12" s="64" t="s">
        <v>75</v>
      </c>
      <c r="E12" s="64" t="s">
        <v>24</v>
      </c>
      <c r="F12" s="64" t="s">
        <v>73</v>
      </c>
      <c r="G12" s="65" t="s">
        <v>76</v>
      </c>
      <c r="H12" s="61" t="s">
        <v>15</v>
      </c>
      <c r="I12" s="62">
        <f>I13</f>
        <v>23</v>
      </c>
      <c r="J12" s="169">
        <f>J13</f>
        <v>13.14</v>
      </c>
      <c r="K12" s="201">
        <f t="shared" si="0"/>
        <v>57.130434782608695</v>
      </c>
      <c r="L12" s="169">
        <f t="shared" si="1"/>
        <v>-9.86</v>
      </c>
      <c r="M12" s="169">
        <f>M13</f>
        <v>13.14</v>
      </c>
      <c r="N12" s="169">
        <f>N13</f>
        <v>13.14</v>
      </c>
      <c r="O12" s="169">
        <f t="shared" si="2"/>
        <v>100</v>
      </c>
      <c r="P12" s="169">
        <f t="shared" si="3"/>
        <v>0</v>
      </c>
    </row>
    <row r="13" spans="1:16" ht="75" customHeight="1">
      <c r="A13" s="63" t="s">
        <v>74</v>
      </c>
      <c r="B13" s="64" t="s">
        <v>71</v>
      </c>
      <c r="C13" s="64" t="s">
        <v>24</v>
      </c>
      <c r="D13" s="64" t="s">
        <v>163</v>
      </c>
      <c r="E13" s="64" t="s">
        <v>24</v>
      </c>
      <c r="F13" s="64" t="s">
        <v>73</v>
      </c>
      <c r="G13" s="65" t="s">
        <v>76</v>
      </c>
      <c r="H13" s="67" t="s">
        <v>162</v>
      </c>
      <c r="I13" s="62">
        <v>23</v>
      </c>
      <c r="J13" s="169">
        <v>13.14</v>
      </c>
      <c r="K13" s="201">
        <f t="shared" si="0"/>
        <v>57.130434782608695</v>
      </c>
      <c r="L13" s="169">
        <f t="shared" si="1"/>
        <v>-9.86</v>
      </c>
      <c r="M13" s="169">
        <v>13.14</v>
      </c>
      <c r="N13" s="169">
        <v>13.14</v>
      </c>
      <c r="O13" s="169">
        <f t="shared" si="2"/>
        <v>100</v>
      </c>
      <c r="P13" s="169">
        <f t="shared" si="3"/>
        <v>0</v>
      </c>
    </row>
    <row r="14" spans="1:16" ht="15.75" customHeight="1">
      <c r="A14" s="63" t="s">
        <v>74</v>
      </c>
      <c r="B14" s="64" t="s">
        <v>71</v>
      </c>
      <c r="C14" s="64" t="s">
        <v>29</v>
      </c>
      <c r="D14" s="64" t="s">
        <v>72</v>
      </c>
      <c r="E14" s="64" t="s">
        <v>58</v>
      </c>
      <c r="F14" s="64" t="s">
        <v>73</v>
      </c>
      <c r="G14" s="65" t="s">
        <v>70</v>
      </c>
      <c r="H14" s="66" t="s">
        <v>16</v>
      </c>
      <c r="I14" s="62">
        <f>I15</f>
        <v>10</v>
      </c>
      <c r="J14" s="169"/>
      <c r="K14" s="179">
        <f t="shared" si="0"/>
        <v>0</v>
      </c>
      <c r="L14" s="169">
        <f t="shared" si="1"/>
        <v>-10</v>
      </c>
      <c r="M14" s="169"/>
      <c r="N14" s="169"/>
      <c r="O14" s="169">
        <v>0</v>
      </c>
      <c r="P14" s="169">
        <f t="shared" si="3"/>
        <v>0</v>
      </c>
    </row>
    <row r="15" spans="1:16" ht="15" customHeight="1">
      <c r="A15" s="63" t="s">
        <v>74</v>
      </c>
      <c r="B15" s="64" t="s">
        <v>71</v>
      </c>
      <c r="C15" s="64" t="s">
        <v>29</v>
      </c>
      <c r="D15" s="64" t="s">
        <v>77</v>
      </c>
      <c r="E15" s="64" t="s">
        <v>24</v>
      </c>
      <c r="F15" s="64" t="s">
        <v>73</v>
      </c>
      <c r="G15" s="65" t="s">
        <v>76</v>
      </c>
      <c r="H15" s="61" t="s">
        <v>78</v>
      </c>
      <c r="I15" s="62">
        <v>10</v>
      </c>
      <c r="J15" s="169"/>
      <c r="K15" s="179">
        <f t="shared" si="0"/>
        <v>0</v>
      </c>
      <c r="L15" s="169">
        <f t="shared" si="1"/>
        <v>-10</v>
      </c>
      <c r="M15" s="169"/>
      <c r="N15" s="169"/>
      <c r="O15" s="169">
        <v>0</v>
      </c>
      <c r="P15" s="169">
        <f t="shared" si="3"/>
        <v>0</v>
      </c>
    </row>
    <row r="16" spans="1:16" ht="15" customHeight="1">
      <c r="A16" s="63" t="s">
        <v>74</v>
      </c>
      <c r="B16" s="64" t="s">
        <v>71</v>
      </c>
      <c r="C16" s="64" t="s">
        <v>30</v>
      </c>
      <c r="D16" s="64" t="s">
        <v>72</v>
      </c>
      <c r="E16" s="64" t="s">
        <v>58</v>
      </c>
      <c r="F16" s="64" t="s">
        <v>73</v>
      </c>
      <c r="G16" s="65" t="s">
        <v>70</v>
      </c>
      <c r="H16" s="66" t="s">
        <v>79</v>
      </c>
      <c r="I16" s="62">
        <f>I17</f>
        <v>17</v>
      </c>
      <c r="J16" s="169">
        <f>J17</f>
        <v>0.4</v>
      </c>
      <c r="K16" s="201">
        <f t="shared" si="0"/>
        <v>2.3529411764705883</v>
      </c>
      <c r="L16" s="169">
        <f t="shared" si="1"/>
        <v>-16.6</v>
      </c>
      <c r="M16" s="169">
        <f>M17</f>
        <v>0.4</v>
      </c>
      <c r="N16" s="169">
        <f>N17</f>
        <v>0.4</v>
      </c>
      <c r="O16" s="169">
        <f t="shared" si="2"/>
        <v>100</v>
      </c>
      <c r="P16" s="169">
        <f t="shared" si="3"/>
        <v>0</v>
      </c>
    </row>
    <row r="17" spans="1:16" ht="18" customHeight="1">
      <c r="A17" s="63" t="s">
        <v>74</v>
      </c>
      <c r="B17" s="64" t="s">
        <v>71</v>
      </c>
      <c r="C17" s="64" t="s">
        <v>30</v>
      </c>
      <c r="D17" s="64" t="s">
        <v>80</v>
      </c>
      <c r="E17" s="64" t="s">
        <v>58</v>
      </c>
      <c r="F17" s="64" t="s">
        <v>73</v>
      </c>
      <c r="G17" s="65" t="s">
        <v>76</v>
      </c>
      <c r="H17" s="61" t="s">
        <v>52</v>
      </c>
      <c r="I17" s="62">
        <f>I18</f>
        <v>17</v>
      </c>
      <c r="J17" s="169">
        <f>J18</f>
        <v>0.4</v>
      </c>
      <c r="K17" s="201">
        <f t="shared" si="0"/>
        <v>2.3529411764705883</v>
      </c>
      <c r="L17" s="169">
        <f t="shared" si="1"/>
        <v>-16.6</v>
      </c>
      <c r="M17" s="169">
        <f>M18</f>
        <v>0.4</v>
      </c>
      <c r="N17" s="169">
        <f>N18</f>
        <v>0.4</v>
      </c>
      <c r="O17" s="169">
        <f t="shared" si="2"/>
        <v>100</v>
      </c>
      <c r="P17" s="169">
        <f t="shared" si="3"/>
        <v>0</v>
      </c>
    </row>
    <row r="18" spans="1:16" ht="48.75" customHeight="1">
      <c r="A18" s="63" t="s">
        <v>74</v>
      </c>
      <c r="B18" s="64" t="s">
        <v>71</v>
      </c>
      <c r="C18" s="64" t="s">
        <v>30</v>
      </c>
      <c r="D18" s="64" t="s">
        <v>81</v>
      </c>
      <c r="E18" s="64" t="s">
        <v>58</v>
      </c>
      <c r="F18" s="64" t="s">
        <v>73</v>
      </c>
      <c r="G18" s="65" t="s">
        <v>76</v>
      </c>
      <c r="H18" s="66" t="s">
        <v>82</v>
      </c>
      <c r="I18" s="62">
        <v>17</v>
      </c>
      <c r="J18" s="169">
        <v>0.4</v>
      </c>
      <c r="K18" s="201">
        <f t="shared" si="0"/>
        <v>2.3529411764705883</v>
      </c>
      <c r="L18" s="169">
        <f t="shared" si="1"/>
        <v>-16.6</v>
      </c>
      <c r="M18" s="169">
        <v>0.4</v>
      </c>
      <c r="N18" s="169">
        <v>0.4</v>
      </c>
      <c r="O18" s="169">
        <f t="shared" si="2"/>
        <v>100</v>
      </c>
      <c r="P18" s="169">
        <f t="shared" si="3"/>
        <v>0</v>
      </c>
    </row>
    <row r="19" spans="1:16" ht="14.25" customHeight="1">
      <c r="A19" s="63" t="s">
        <v>74</v>
      </c>
      <c r="B19" s="64" t="s">
        <v>71</v>
      </c>
      <c r="C19" s="64" t="s">
        <v>30</v>
      </c>
      <c r="D19" s="64" t="s">
        <v>83</v>
      </c>
      <c r="E19" s="64" t="s">
        <v>58</v>
      </c>
      <c r="F19" s="64" t="s">
        <v>73</v>
      </c>
      <c r="G19" s="65" t="s">
        <v>76</v>
      </c>
      <c r="H19" s="61" t="s">
        <v>51</v>
      </c>
      <c r="I19" s="62">
        <f>I20+I21</f>
        <v>392</v>
      </c>
      <c r="J19" s="169">
        <f>J20+J21</f>
        <v>134.04000000000002</v>
      </c>
      <c r="K19" s="201">
        <f t="shared" si="0"/>
        <v>34.193877551020414</v>
      </c>
      <c r="L19" s="169">
        <f t="shared" si="1"/>
        <v>-257.96</v>
      </c>
      <c r="M19" s="169">
        <f>M20+M21</f>
        <v>134.04000000000002</v>
      </c>
      <c r="N19" s="169">
        <f>N20+N21</f>
        <v>134.04000000000002</v>
      </c>
      <c r="O19" s="169">
        <f t="shared" si="2"/>
        <v>100</v>
      </c>
      <c r="P19" s="169">
        <f t="shared" si="3"/>
        <v>0</v>
      </c>
    </row>
    <row r="20" spans="1:16" ht="31.5" customHeight="1">
      <c r="A20" s="63" t="s">
        <v>74</v>
      </c>
      <c r="B20" s="64" t="s">
        <v>71</v>
      </c>
      <c r="C20" s="64" t="s">
        <v>30</v>
      </c>
      <c r="D20" s="64" t="s">
        <v>165</v>
      </c>
      <c r="E20" s="64" t="s">
        <v>45</v>
      </c>
      <c r="F20" s="64" t="s">
        <v>73</v>
      </c>
      <c r="G20" s="65" t="s">
        <v>76</v>
      </c>
      <c r="H20" s="66" t="s">
        <v>164</v>
      </c>
      <c r="I20" s="62">
        <v>113</v>
      </c>
      <c r="J20" s="169">
        <v>7.5</v>
      </c>
      <c r="K20" s="201">
        <f t="shared" si="0"/>
        <v>6.637168141592921</v>
      </c>
      <c r="L20" s="169">
        <f t="shared" si="1"/>
        <v>-105.5</v>
      </c>
      <c r="M20" s="169">
        <v>7.5</v>
      </c>
      <c r="N20" s="169">
        <v>7.5</v>
      </c>
      <c r="O20" s="169">
        <f t="shared" si="2"/>
        <v>100</v>
      </c>
      <c r="P20" s="169">
        <f t="shared" si="3"/>
        <v>0</v>
      </c>
    </row>
    <row r="21" spans="1:16" ht="29.25" customHeight="1">
      <c r="A21" s="63" t="s">
        <v>74</v>
      </c>
      <c r="B21" s="64" t="s">
        <v>71</v>
      </c>
      <c r="C21" s="64" t="s">
        <v>30</v>
      </c>
      <c r="D21" s="64" t="s">
        <v>167</v>
      </c>
      <c r="E21" s="64" t="s">
        <v>45</v>
      </c>
      <c r="F21" s="64" t="s">
        <v>73</v>
      </c>
      <c r="G21" s="65" t="s">
        <v>76</v>
      </c>
      <c r="H21" s="66" t="s">
        <v>166</v>
      </c>
      <c r="I21" s="62">
        <v>279</v>
      </c>
      <c r="J21" s="169">
        <v>126.54</v>
      </c>
      <c r="K21" s="201">
        <f t="shared" si="0"/>
        <v>45.354838709677416</v>
      </c>
      <c r="L21" s="169">
        <f t="shared" si="1"/>
        <v>-152.45999999999998</v>
      </c>
      <c r="M21" s="169">
        <v>126.54</v>
      </c>
      <c r="N21" s="169">
        <v>126.54</v>
      </c>
      <c r="O21" s="169">
        <f t="shared" si="2"/>
        <v>100</v>
      </c>
      <c r="P21" s="169">
        <f t="shared" si="3"/>
        <v>0</v>
      </c>
    </row>
    <row r="22" spans="1:16" ht="15.75" customHeight="1">
      <c r="A22" s="63" t="s">
        <v>161</v>
      </c>
      <c r="B22" s="64" t="s">
        <v>71</v>
      </c>
      <c r="C22" s="64" t="s">
        <v>39</v>
      </c>
      <c r="D22" s="64" t="s">
        <v>72</v>
      </c>
      <c r="E22" s="64" t="s">
        <v>58</v>
      </c>
      <c r="F22" s="64" t="s">
        <v>73</v>
      </c>
      <c r="G22" s="65" t="s">
        <v>70</v>
      </c>
      <c r="H22" s="66" t="s">
        <v>106</v>
      </c>
      <c r="I22" s="62">
        <f>I23</f>
        <v>2</v>
      </c>
      <c r="J22" s="169">
        <f>J23</f>
        <v>0.1</v>
      </c>
      <c r="K22" s="179">
        <f t="shared" si="0"/>
        <v>5</v>
      </c>
      <c r="L22" s="169">
        <f t="shared" si="1"/>
        <v>-1.9</v>
      </c>
      <c r="M22" s="169">
        <f>M23</f>
        <v>0.1</v>
      </c>
      <c r="N22" s="169">
        <f>N23</f>
        <v>0.1</v>
      </c>
      <c r="O22" s="169">
        <f t="shared" si="2"/>
        <v>100</v>
      </c>
      <c r="P22" s="169">
        <f t="shared" si="3"/>
        <v>0</v>
      </c>
    </row>
    <row r="23" spans="1:16" ht="76.5" customHeight="1">
      <c r="A23" s="68" t="s">
        <v>161</v>
      </c>
      <c r="B23" s="64" t="s">
        <v>71</v>
      </c>
      <c r="C23" s="64" t="s">
        <v>39</v>
      </c>
      <c r="D23" s="64" t="s">
        <v>95</v>
      </c>
      <c r="E23" s="64" t="s">
        <v>24</v>
      </c>
      <c r="F23" s="64" t="s">
        <v>96</v>
      </c>
      <c r="G23" s="65" t="s">
        <v>76</v>
      </c>
      <c r="H23" s="66" t="s">
        <v>104</v>
      </c>
      <c r="I23" s="62">
        <v>2</v>
      </c>
      <c r="J23" s="169">
        <v>0.1</v>
      </c>
      <c r="K23" s="179">
        <f t="shared" si="0"/>
        <v>5</v>
      </c>
      <c r="L23" s="169">
        <f t="shared" si="1"/>
        <v>-1.9</v>
      </c>
      <c r="M23" s="169">
        <v>0.1</v>
      </c>
      <c r="N23" s="169">
        <v>0.1</v>
      </c>
      <c r="O23" s="169">
        <f t="shared" si="2"/>
        <v>100</v>
      </c>
      <c r="P23" s="169">
        <f t="shared" si="3"/>
        <v>0</v>
      </c>
    </row>
    <row r="24" spans="1:16" ht="31.5" customHeight="1">
      <c r="A24" s="63" t="s">
        <v>84</v>
      </c>
      <c r="B24" s="64" t="s">
        <v>71</v>
      </c>
      <c r="C24" s="64" t="s">
        <v>46</v>
      </c>
      <c r="D24" s="64" t="s">
        <v>72</v>
      </c>
      <c r="E24" s="64" t="s">
        <v>58</v>
      </c>
      <c r="F24" s="64" t="s">
        <v>73</v>
      </c>
      <c r="G24" s="65" t="s">
        <v>70</v>
      </c>
      <c r="H24" s="66" t="s">
        <v>85</v>
      </c>
      <c r="I24" s="62">
        <f>I26</f>
        <v>87</v>
      </c>
      <c r="J24" s="169">
        <f>J26</f>
        <v>18.23</v>
      </c>
      <c r="K24" s="201">
        <f t="shared" si="0"/>
        <v>20.954022988505745</v>
      </c>
      <c r="L24" s="169">
        <f t="shared" si="1"/>
        <v>-68.77</v>
      </c>
      <c r="M24" s="169">
        <f>M26</f>
        <v>18.23</v>
      </c>
      <c r="N24" s="169">
        <f>N26</f>
        <v>18.23</v>
      </c>
      <c r="O24" s="169">
        <f t="shared" si="2"/>
        <v>100</v>
      </c>
      <c r="P24" s="169">
        <f t="shared" si="3"/>
        <v>0</v>
      </c>
    </row>
    <row r="25" spans="1:16" ht="47.25" hidden="1">
      <c r="A25" s="63" t="s">
        <v>100</v>
      </c>
      <c r="B25" s="64" t="s">
        <v>71</v>
      </c>
      <c r="C25" s="64" t="s">
        <v>46</v>
      </c>
      <c r="D25" s="64" t="s">
        <v>72</v>
      </c>
      <c r="E25" s="64" t="s">
        <v>58</v>
      </c>
      <c r="F25" s="64" t="s">
        <v>73</v>
      </c>
      <c r="G25" s="65" t="s">
        <v>70</v>
      </c>
      <c r="H25" s="66" t="s">
        <v>85</v>
      </c>
      <c r="I25" s="62">
        <v>0</v>
      </c>
      <c r="J25" s="169"/>
      <c r="K25" s="179" t="e">
        <f t="shared" si="0"/>
        <v>#DIV/0!</v>
      </c>
      <c r="L25" s="169">
        <f t="shared" si="1"/>
        <v>0</v>
      </c>
      <c r="M25" s="169"/>
      <c r="N25" s="169"/>
      <c r="O25" s="169" t="e">
        <f t="shared" si="2"/>
        <v>#DIV/0!</v>
      </c>
      <c r="P25" s="169">
        <f t="shared" si="3"/>
        <v>0</v>
      </c>
    </row>
    <row r="26" spans="1:16" ht="63" customHeight="1">
      <c r="A26" s="68" t="s">
        <v>84</v>
      </c>
      <c r="B26" s="64" t="s">
        <v>71</v>
      </c>
      <c r="C26" s="64" t="s">
        <v>46</v>
      </c>
      <c r="D26" s="64" t="s">
        <v>87</v>
      </c>
      <c r="E26" s="64" t="s">
        <v>45</v>
      </c>
      <c r="F26" s="64" t="s">
        <v>73</v>
      </c>
      <c r="G26" s="65" t="s">
        <v>86</v>
      </c>
      <c r="H26" s="66" t="s">
        <v>105</v>
      </c>
      <c r="I26" s="62">
        <v>87</v>
      </c>
      <c r="J26" s="169">
        <v>18.23</v>
      </c>
      <c r="K26" s="201">
        <f t="shared" si="0"/>
        <v>20.954022988505745</v>
      </c>
      <c r="L26" s="169">
        <f t="shared" si="1"/>
        <v>-68.77</v>
      </c>
      <c r="M26" s="169">
        <v>18.23</v>
      </c>
      <c r="N26" s="169">
        <v>18.23</v>
      </c>
      <c r="O26" s="169">
        <f t="shared" si="2"/>
        <v>100</v>
      </c>
      <c r="P26" s="169">
        <f t="shared" si="3"/>
        <v>0</v>
      </c>
    </row>
    <row r="27" spans="1:16" ht="20.25" customHeight="1">
      <c r="A27" s="68" t="s">
        <v>161</v>
      </c>
      <c r="B27" s="64" t="s">
        <v>71</v>
      </c>
      <c r="C27" s="64" t="s">
        <v>172</v>
      </c>
      <c r="D27" s="64" t="s">
        <v>173</v>
      </c>
      <c r="E27" s="64" t="s">
        <v>36</v>
      </c>
      <c r="F27" s="64" t="s">
        <v>73</v>
      </c>
      <c r="G27" s="65" t="s">
        <v>174</v>
      </c>
      <c r="H27" s="66" t="s">
        <v>180</v>
      </c>
      <c r="I27" s="62">
        <f>I28</f>
        <v>5</v>
      </c>
      <c r="J27" s="169">
        <f>J28</f>
        <v>2</v>
      </c>
      <c r="K27" s="179">
        <f t="shared" si="0"/>
        <v>40</v>
      </c>
      <c r="L27" s="169">
        <f t="shared" si="1"/>
        <v>-3</v>
      </c>
      <c r="M27" s="169">
        <f>M28</f>
        <v>2</v>
      </c>
      <c r="N27" s="169">
        <f>N28</f>
        <v>2</v>
      </c>
      <c r="O27" s="169">
        <f t="shared" si="2"/>
        <v>100</v>
      </c>
      <c r="P27" s="169">
        <f t="shared" si="3"/>
        <v>0</v>
      </c>
    </row>
    <row r="28" spans="1:16" ht="60.75" customHeight="1">
      <c r="A28" s="68" t="s">
        <v>161</v>
      </c>
      <c r="B28" s="64" t="s">
        <v>71</v>
      </c>
      <c r="C28" s="64" t="s">
        <v>172</v>
      </c>
      <c r="D28" s="64" t="s">
        <v>173</v>
      </c>
      <c r="E28" s="64" t="s">
        <v>36</v>
      </c>
      <c r="F28" s="64" t="s">
        <v>73</v>
      </c>
      <c r="G28" s="65" t="s">
        <v>174</v>
      </c>
      <c r="H28" s="66" t="s">
        <v>175</v>
      </c>
      <c r="I28" s="62">
        <v>5</v>
      </c>
      <c r="J28" s="169">
        <v>2</v>
      </c>
      <c r="K28" s="179">
        <f t="shared" si="0"/>
        <v>40</v>
      </c>
      <c r="L28" s="169">
        <f t="shared" si="1"/>
        <v>-3</v>
      </c>
      <c r="M28" s="169">
        <v>2</v>
      </c>
      <c r="N28" s="169">
        <v>2</v>
      </c>
      <c r="O28" s="169">
        <f t="shared" si="2"/>
        <v>100</v>
      </c>
      <c r="P28" s="169">
        <f t="shared" si="3"/>
        <v>0</v>
      </c>
    </row>
    <row r="29" spans="1:16" ht="21" customHeight="1">
      <c r="A29" s="68" t="s">
        <v>161</v>
      </c>
      <c r="B29" s="64" t="s">
        <v>71</v>
      </c>
      <c r="C29" s="64" t="s">
        <v>55</v>
      </c>
      <c r="D29" s="64" t="s">
        <v>72</v>
      </c>
      <c r="E29" s="64" t="s">
        <v>58</v>
      </c>
      <c r="F29" s="64" t="s">
        <v>73</v>
      </c>
      <c r="G29" s="65" t="s">
        <v>70</v>
      </c>
      <c r="H29" s="66" t="s">
        <v>177</v>
      </c>
      <c r="I29" s="62">
        <f>I30</f>
        <v>0</v>
      </c>
      <c r="J29" s="169"/>
      <c r="K29" s="179">
        <v>0</v>
      </c>
      <c r="L29" s="169">
        <f t="shared" si="1"/>
        <v>0</v>
      </c>
      <c r="M29" s="169"/>
      <c r="N29" s="169"/>
      <c r="O29" s="169">
        <v>0</v>
      </c>
      <c r="P29" s="169">
        <f t="shared" si="3"/>
        <v>0</v>
      </c>
    </row>
    <row r="30" spans="1:16" ht="61.5" customHeight="1">
      <c r="A30" s="68" t="s">
        <v>161</v>
      </c>
      <c r="B30" s="64" t="s">
        <v>71</v>
      </c>
      <c r="C30" s="64" t="s">
        <v>55</v>
      </c>
      <c r="D30" s="64" t="s">
        <v>170</v>
      </c>
      <c r="E30" s="64" t="s">
        <v>45</v>
      </c>
      <c r="F30" s="64" t="s">
        <v>73</v>
      </c>
      <c r="G30" s="65" t="s">
        <v>171</v>
      </c>
      <c r="H30" s="69" t="s">
        <v>178</v>
      </c>
      <c r="I30" s="62"/>
      <c r="J30" s="169"/>
      <c r="K30" s="179">
        <v>0</v>
      </c>
      <c r="L30" s="169">
        <f t="shared" si="1"/>
        <v>0</v>
      </c>
      <c r="M30" s="169"/>
      <c r="N30" s="169"/>
      <c r="O30" s="169">
        <v>0</v>
      </c>
      <c r="P30" s="169">
        <f t="shared" si="3"/>
        <v>0</v>
      </c>
    </row>
    <row r="31" spans="1:16" ht="15" customHeight="1">
      <c r="A31" s="68" t="s">
        <v>161</v>
      </c>
      <c r="B31" s="64" t="s">
        <v>71</v>
      </c>
      <c r="C31" s="64" t="s">
        <v>88</v>
      </c>
      <c r="D31" s="64" t="s">
        <v>72</v>
      </c>
      <c r="E31" s="64" t="s">
        <v>58</v>
      </c>
      <c r="F31" s="64" t="s">
        <v>73</v>
      </c>
      <c r="G31" s="65" t="s">
        <v>70</v>
      </c>
      <c r="H31" s="66" t="s">
        <v>17</v>
      </c>
      <c r="I31" s="62">
        <f>I32</f>
        <v>2</v>
      </c>
      <c r="J31" s="169">
        <f>J32</f>
        <v>0</v>
      </c>
      <c r="K31" s="179">
        <f t="shared" si="0"/>
        <v>0</v>
      </c>
      <c r="L31" s="169">
        <f t="shared" si="1"/>
        <v>-2</v>
      </c>
      <c r="M31" s="169">
        <f>M32</f>
        <v>0</v>
      </c>
      <c r="N31" s="169">
        <f>N32</f>
        <v>0</v>
      </c>
      <c r="O31" s="169">
        <v>0</v>
      </c>
      <c r="P31" s="169">
        <f t="shared" si="3"/>
        <v>0</v>
      </c>
    </row>
    <row r="32" spans="1:16" ht="15" customHeight="1">
      <c r="A32" s="68" t="s">
        <v>161</v>
      </c>
      <c r="B32" s="64" t="s">
        <v>71</v>
      </c>
      <c r="C32" s="64" t="s">
        <v>88</v>
      </c>
      <c r="D32" s="64" t="s">
        <v>89</v>
      </c>
      <c r="E32" s="64" t="s">
        <v>58</v>
      </c>
      <c r="F32" s="64" t="s">
        <v>73</v>
      </c>
      <c r="G32" s="65" t="s">
        <v>90</v>
      </c>
      <c r="H32" s="61" t="s">
        <v>91</v>
      </c>
      <c r="I32" s="62">
        <f>I34+I33</f>
        <v>2</v>
      </c>
      <c r="J32" s="169">
        <f>J34</f>
        <v>0</v>
      </c>
      <c r="K32" s="179">
        <f t="shared" si="0"/>
        <v>0</v>
      </c>
      <c r="L32" s="169">
        <f t="shared" si="1"/>
        <v>-2</v>
      </c>
      <c r="M32" s="169">
        <f>M34</f>
        <v>0</v>
      </c>
      <c r="N32" s="169">
        <f>N34</f>
        <v>0</v>
      </c>
      <c r="O32" s="169">
        <v>0</v>
      </c>
      <c r="P32" s="169">
        <f t="shared" si="3"/>
        <v>0</v>
      </c>
    </row>
    <row r="33" spans="1:16" ht="24.75" customHeight="1">
      <c r="A33" s="68" t="s">
        <v>161</v>
      </c>
      <c r="B33" s="64" t="s">
        <v>71</v>
      </c>
      <c r="C33" s="64" t="s">
        <v>88</v>
      </c>
      <c r="D33" s="64" t="s">
        <v>107</v>
      </c>
      <c r="E33" s="64" t="s">
        <v>45</v>
      </c>
      <c r="F33" s="64" t="s">
        <v>73</v>
      </c>
      <c r="G33" s="65" t="s">
        <v>90</v>
      </c>
      <c r="H33" s="66" t="s">
        <v>60</v>
      </c>
      <c r="I33" s="62"/>
      <c r="J33" s="169"/>
      <c r="K33" s="179">
        <v>0</v>
      </c>
      <c r="L33" s="169">
        <f t="shared" si="1"/>
        <v>0</v>
      </c>
      <c r="M33" s="169"/>
      <c r="N33" s="169"/>
      <c r="O33" s="169">
        <v>0</v>
      </c>
      <c r="P33" s="169">
        <f t="shared" si="3"/>
        <v>0</v>
      </c>
    </row>
    <row r="34" spans="1:16" ht="18" customHeight="1">
      <c r="A34" s="68" t="s">
        <v>161</v>
      </c>
      <c r="B34" s="64" t="s">
        <v>71</v>
      </c>
      <c r="C34" s="64" t="s">
        <v>88</v>
      </c>
      <c r="D34" s="64" t="s">
        <v>92</v>
      </c>
      <c r="E34" s="64" t="s">
        <v>45</v>
      </c>
      <c r="F34" s="64" t="s">
        <v>73</v>
      </c>
      <c r="G34" s="65" t="s">
        <v>90</v>
      </c>
      <c r="H34" s="66" t="s">
        <v>59</v>
      </c>
      <c r="I34" s="62">
        <v>2</v>
      </c>
      <c r="J34" s="169">
        <v>0</v>
      </c>
      <c r="K34" s="179">
        <f t="shared" si="0"/>
        <v>0</v>
      </c>
      <c r="L34" s="169">
        <f t="shared" si="1"/>
        <v>-2</v>
      </c>
      <c r="M34" s="169">
        <v>0</v>
      </c>
      <c r="N34" s="169">
        <v>0</v>
      </c>
      <c r="O34" s="169">
        <v>0</v>
      </c>
      <c r="P34" s="169">
        <f t="shared" si="3"/>
        <v>0</v>
      </c>
    </row>
    <row r="35" spans="1:16" ht="18" customHeight="1">
      <c r="A35" s="68" t="s">
        <v>161</v>
      </c>
      <c r="B35" s="64" t="s">
        <v>69</v>
      </c>
      <c r="C35" s="64" t="s">
        <v>58</v>
      </c>
      <c r="D35" s="64" t="s">
        <v>72</v>
      </c>
      <c r="E35" s="64" t="s">
        <v>58</v>
      </c>
      <c r="F35" s="64" t="s">
        <v>73</v>
      </c>
      <c r="G35" s="65" t="s">
        <v>70</v>
      </c>
      <c r="H35" s="61" t="s">
        <v>18</v>
      </c>
      <c r="I35" s="62">
        <f>I36+I39+I40+I41+I38</f>
        <v>971.8000000000001</v>
      </c>
      <c r="J35" s="169">
        <f>J36+J38+J39+J40+J41</f>
        <v>313.1</v>
      </c>
      <c r="K35" s="201">
        <f t="shared" si="0"/>
        <v>32.21856349043013</v>
      </c>
      <c r="L35" s="169">
        <f t="shared" si="1"/>
        <v>-658.7</v>
      </c>
      <c r="M35" s="169">
        <f>M36+M38+M39+M40+M41</f>
        <v>313.1</v>
      </c>
      <c r="N35" s="169">
        <f>N36+N38+N39+N40+N41</f>
        <v>313.1</v>
      </c>
      <c r="O35" s="169">
        <f t="shared" si="2"/>
        <v>100</v>
      </c>
      <c r="P35" s="169">
        <f t="shared" si="3"/>
        <v>0</v>
      </c>
    </row>
    <row r="36" spans="1:16" ht="31.5" customHeight="1">
      <c r="A36" s="68" t="s">
        <v>161</v>
      </c>
      <c r="B36" s="64" t="s">
        <v>69</v>
      </c>
      <c r="C36" s="64" t="s">
        <v>36</v>
      </c>
      <c r="D36" s="64" t="s">
        <v>238</v>
      </c>
      <c r="E36" s="64" t="s">
        <v>45</v>
      </c>
      <c r="F36" s="64" t="s">
        <v>73</v>
      </c>
      <c r="G36" s="65" t="s">
        <v>266</v>
      </c>
      <c r="H36" s="66" t="s">
        <v>97</v>
      </c>
      <c r="I36" s="62">
        <v>896.6</v>
      </c>
      <c r="J36" s="169">
        <v>298.8</v>
      </c>
      <c r="K36" s="201">
        <f t="shared" si="0"/>
        <v>33.32589783627036</v>
      </c>
      <c r="L36" s="169">
        <f t="shared" si="1"/>
        <v>-597.8</v>
      </c>
      <c r="M36" s="169">
        <v>298.8</v>
      </c>
      <c r="N36" s="169">
        <v>298.8</v>
      </c>
      <c r="O36" s="169">
        <f t="shared" si="2"/>
        <v>100</v>
      </c>
      <c r="P36" s="169">
        <f t="shared" si="3"/>
        <v>0</v>
      </c>
    </row>
    <row r="37" spans="1:16" ht="14.25" customHeight="1" hidden="1">
      <c r="A37" s="68"/>
      <c r="B37" s="70"/>
      <c r="C37" s="70"/>
      <c r="D37" s="70"/>
      <c r="E37" s="70"/>
      <c r="F37" s="70"/>
      <c r="G37" s="71"/>
      <c r="H37" s="72"/>
      <c r="I37" s="62"/>
      <c r="J37" s="169"/>
      <c r="K37" s="179" t="e">
        <f t="shared" si="0"/>
        <v>#DIV/0!</v>
      </c>
      <c r="L37" s="169">
        <f t="shared" si="1"/>
        <v>0</v>
      </c>
      <c r="M37" s="169"/>
      <c r="N37" s="169"/>
      <c r="O37" s="169" t="e">
        <f t="shared" si="2"/>
        <v>#DIV/0!</v>
      </c>
      <c r="P37" s="169">
        <f t="shared" si="3"/>
        <v>0</v>
      </c>
    </row>
    <row r="38" spans="1:16" ht="15.75">
      <c r="A38" s="68" t="s">
        <v>161</v>
      </c>
      <c r="B38" s="70" t="s">
        <v>69</v>
      </c>
      <c r="C38" s="70" t="s">
        <v>36</v>
      </c>
      <c r="D38" s="70" t="s">
        <v>237</v>
      </c>
      <c r="E38" s="70" t="s">
        <v>45</v>
      </c>
      <c r="F38" s="70" t="s">
        <v>73</v>
      </c>
      <c r="G38" s="71" t="s">
        <v>266</v>
      </c>
      <c r="H38" s="66" t="s">
        <v>101</v>
      </c>
      <c r="I38" s="73">
        <v>0</v>
      </c>
      <c r="J38" s="169"/>
      <c r="K38" s="179">
        <v>0</v>
      </c>
      <c r="L38" s="169">
        <f t="shared" si="1"/>
        <v>0</v>
      </c>
      <c r="M38" s="169"/>
      <c r="N38" s="169"/>
      <c r="O38" s="169">
        <v>0</v>
      </c>
      <c r="P38" s="169">
        <f t="shared" si="3"/>
        <v>0</v>
      </c>
    </row>
    <row r="39" spans="1:16" ht="45" customHeight="1">
      <c r="A39" s="68" t="s">
        <v>161</v>
      </c>
      <c r="B39" s="70" t="s">
        <v>69</v>
      </c>
      <c r="C39" s="70" t="s">
        <v>36</v>
      </c>
      <c r="D39" s="70" t="s">
        <v>239</v>
      </c>
      <c r="E39" s="70" t="s">
        <v>45</v>
      </c>
      <c r="F39" s="70" t="s">
        <v>73</v>
      </c>
      <c r="G39" s="71" t="s">
        <v>266</v>
      </c>
      <c r="H39" s="66" t="s">
        <v>102</v>
      </c>
      <c r="I39" s="62">
        <v>75.2</v>
      </c>
      <c r="J39" s="169">
        <v>14.3</v>
      </c>
      <c r="K39" s="201">
        <f t="shared" si="0"/>
        <v>19.01595744680851</v>
      </c>
      <c r="L39" s="169">
        <f t="shared" si="1"/>
        <v>-60.900000000000006</v>
      </c>
      <c r="M39" s="169">
        <v>14.3</v>
      </c>
      <c r="N39" s="169">
        <v>14.3</v>
      </c>
      <c r="O39" s="169">
        <f t="shared" si="2"/>
        <v>100</v>
      </c>
      <c r="P39" s="169">
        <f t="shared" si="3"/>
        <v>0</v>
      </c>
    </row>
    <row r="40" spans="1:16" ht="31.5">
      <c r="A40" s="68" t="s">
        <v>161</v>
      </c>
      <c r="B40" s="70" t="s">
        <v>69</v>
      </c>
      <c r="C40" s="70" t="s">
        <v>36</v>
      </c>
      <c r="D40" s="70" t="s">
        <v>240</v>
      </c>
      <c r="E40" s="70" t="s">
        <v>45</v>
      </c>
      <c r="F40" s="70" t="s">
        <v>73</v>
      </c>
      <c r="G40" s="71" t="s">
        <v>266</v>
      </c>
      <c r="H40" s="66" t="s">
        <v>103</v>
      </c>
      <c r="I40" s="62"/>
      <c r="J40" s="169"/>
      <c r="K40" s="179">
        <v>0</v>
      </c>
      <c r="L40" s="169">
        <f t="shared" si="1"/>
        <v>0</v>
      </c>
      <c r="M40" s="169"/>
      <c r="N40" s="169"/>
      <c r="O40" s="169">
        <v>0</v>
      </c>
      <c r="P40" s="169">
        <f t="shared" si="3"/>
        <v>0</v>
      </c>
    </row>
    <row r="41" spans="1:16" ht="33.75" customHeight="1">
      <c r="A41" s="68" t="s">
        <v>161</v>
      </c>
      <c r="B41" s="64" t="s">
        <v>69</v>
      </c>
      <c r="C41" s="64" t="s">
        <v>34</v>
      </c>
      <c r="D41" s="64" t="s">
        <v>89</v>
      </c>
      <c r="E41" s="64" t="s">
        <v>45</v>
      </c>
      <c r="F41" s="64" t="s">
        <v>73</v>
      </c>
      <c r="G41" s="65" t="s">
        <v>266</v>
      </c>
      <c r="H41" s="66" t="s">
        <v>169</v>
      </c>
      <c r="I41" s="62">
        <v>0</v>
      </c>
      <c r="J41" s="169"/>
      <c r="K41" s="179">
        <v>0</v>
      </c>
      <c r="L41" s="169">
        <f t="shared" si="1"/>
        <v>0</v>
      </c>
      <c r="M41" s="169"/>
      <c r="N41" s="169"/>
      <c r="O41" s="169">
        <v>0</v>
      </c>
      <c r="P41" s="169">
        <f t="shared" si="3"/>
        <v>0</v>
      </c>
    </row>
    <row r="42" spans="1:16" ht="18" customHeight="1" hidden="1">
      <c r="A42" s="74"/>
      <c r="B42" s="75"/>
      <c r="C42" s="75"/>
      <c r="D42" s="75"/>
      <c r="E42" s="75"/>
      <c r="F42" s="75"/>
      <c r="G42" s="75"/>
      <c r="H42" s="66"/>
      <c r="I42" s="62"/>
      <c r="J42" s="169"/>
      <c r="K42" s="179" t="e">
        <f t="shared" si="0"/>
        <v>#DIV/0!</v>
      </c>
      <c r="L42" s="169">
        <f t="shared" si="1"/>
        <v>0</v>
      </c>
      <c r="M42" s="169"/>
      <c r="N42" s="169"/>
      <c r="O42" s="169" t="e">
        <f t="shared" si="2"/>
        <v>#DIV/0!</v>
      </c>
      <c r="P42" s="169">
        <f t="shared" si="3"/>
        <v>0</v>
      </c>
    </row>
    <row r="43" spans="1:16" ht="29.25" customHeight="1" hidden="1">
      <c r="A43" s="74"/>
      <c r="B43" s="75"/>
      <c r="C43" s="75"/>
      <c r="D43" s="75"/>
      <c r="E43" s="75"/>
      <c r="F43" s="75"/>
      <c r="G43" s="75"/>
      <c r="H43" s="66"/>
      <c r="I43" s="62"/>
      <c r="J43" s="169"/>
      <c r="K43" s="179" t="e">
        <f t="shared" si="0"/>
        <v>#DIV/0!</v>
      </c>
      <c r="L43" s="169">
        <f t="shared" si="1"/>
        <v>0</v>
      </c>
      <c r="M43" s="169"/>
      <c r="N43" s="169"/>
      <c r="O43" s="169" t="e">
        <f t="shared" si="2"/>
        <v>#DIV/0!</v>
      </c>
      <c r="P43" s="169">
        <f t="shared" si="3"/>
        <v>0</v>
      </c>
    </row>
    <row r="44" spans="1:16" ht="18.75" customHeight="1">
      <c r="A44" s="68" t="s">
        <v>70</v>
      </c>
      <c r="B44" s="64" t="s">
        <v>232</v>
      </c>
      <c r="C44" s="64" t="s">
        <v>58</v>
      </c>
      <c r="D44" s="64" t="s">
        <v>72</v>
      </c>
      <c r="E44" s="64" t="s">
        <v>58</v>
      </c>
      <c r="F44" s="64" t="s">
        <v>73</v>
      </c>
      <c r="G44" s="65" t="s">
        <v>70</v>
      </c>
      <c r="H44" s="61" t="s">
        <v>93</v>
      </c>
      <c r="I44" s="62">
        <f>I10+I35</f>
        <v>1509.8000000000002</v>
      </c>
      <c r="J44" s="169">
        <f>J10+J35</f>
        <v>481.01</v>
      </c>
      <c r="K44" s="201">
        <f>J44/I44*100</f>
        <v>31.85918664723804</v>
      </c>
      <c r="L44" s="169">
        <f t="shared" si="1"/>
        <v>-1028.7900000000002</v>
      </c>
      <c r="M44" s="169">
        <f>M10+M35</f>
        <v>481.01</v>
      </c>
      <c r="N44" s="169">
        <f>N10+N35</f>
        <v>481.01</v>
      </c>
      <c r="O44" s="169">
        <f t="shared" si="2"/>
        <v>100</v>
      </c>
      <c r="P44" s="169">
        <f t="shared" si="3"/>
        <v>0</v>
      </c>
    </row>
    <row r="45" spans="1:16" ht="15.75">
      <c r="A45" s="62"/>
      <c r="B45" s="62"/>
      <c r="C45" s="62"/>
      <c r="D45" s="76"/>
      <c r="E45" s="62"/>
      <c r="F45" s="62"/>
      <c r="G45" s="62"/>
      <c r="H45" s="66" t="s">
        <v>241</v>
      </c>
      <c r="I45" s="62">
        <v>-45.6</v>
      </c>
      <c r="J45" s="169"/>
      <c r="K45" s="169"/>
      <c r="L45" s="169"/>
      <c r="M45" s="169"/>
      <c r="N45" s="169"/>
      <c r="O45" s="169"/>
      <c r="P45" s="169"/>
    </row>
    <row r="46" spans="1:9" ht="12.75">
      <c r="A46" s="226"/>
      <c r="B46" s="226"/>
      <c r="C46" s="226"/>
      <c r="D46" s="226"/>
      <c r="E46" s="226"/>
      <c r="F46" s="226"/>
      <c r="G46" s="226"/>
      <c r="H46" s="226"/>
      <c r="I46" s="226"/>
    </row>
    <row r="47" spans="1:9" ht="12.75">
      <c r="A47" s="226"/>
      <c r="B47" s="226"/>
      <c r="C47" s="226"/>
      <c r="D47" s="226"/>
      <c r="E47" s="226"/>
      <c r="F47" s="226"/>
      <c r="G47" s="226"/>
      <c r="H47" s="226"/>
      <c r="I47" s="226"/>
    </row>
    <row r="48" spans="1:9" ht="12.75">
      <c r="A48" s="226"/>
      <c r="B48" s="226"/>
      <c r="C48" s="226"/>
      <c r="D48" s="226"/>
      <c r="E48" s="226"/>
      <c r="F48" s="226"/>
      <c r="G48" s="226"/>
      <c r="H48" s="226"/>
      <c r="I48" s="226"/>
    </row>
    <row r="49" spans="1:9" ht="12" hidden="1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2">
      <c r="A50" s="227"/>
      <c r="B50" s="227"/>
      <c r="C50" s="227"/>
      <c r="D50" s="227"/>
      <c r="E50" s="227"/>
      <c r="F50" s="227"/>
      <c r="G50" s="227"/>
      <c r="H50" s="227"/>
      <c r="I50" s="227"/>
    </row>
    <row r="51" spans="1:9" ht="6" customHeight="1">
      <c r="A51" s="227"/>
      <c r="B51" s="227"/>
      <c r="C51" s="227"/>
      <c r="D51" s="227"/>
      <c r="E51" s="227"/>
      <c r="F51" s="227"/>
      <c r="G51" s="227"/>
      <c r="H51" s="227"/>
      <c r="I51" s="227"/>
    </row>
    <row r="52" spans="1:9" ht="12">
      <c r="A52" s="225"/>
      <c r="B52" s="228"/>
      <c r="C52" s="228"/>
      <c r="D52" s="228"/>
      <c r="E52" s="228"/>
      <c r="F52" s="228"/>
      <c r="G52" s="228"/>
      <c r="H52" s="18"/>
      <c r="I52" s="19"/>
    </row>
    <row r="53" spans="1:9" ht="107.25" customHeight="1">
      <c r="A53" s="20"/>
      <c r="B53" s="20"/>
      <c r="C53" s="20"/>
      <c r="D53" s="21"/>
      <c r="E53" s="20"/>
      <c r="F53" s="20"/>
      <c r="G53" s="21"/>
      <c r="H53" s="18"/>
      <c r="I53" s="22"/>
    </row>
    <row r="54" spans="1:9" ht="12">
      <c r="A54" s="225"/>
      <c r="B54" s="225"/>
      <c r="C54" s="225"/>
      <c r="D54" s="225"/>
      <c r="E54" s="225"/>
      <c r="F54" s="225"/>
      <c r="G54" s="225"/>
      <c r="H54" s="23"/>
      <c r="I54" s="24"/>
    </row>
    <row r="55" spans="1:9" ht="12">
      <c r="A55" s="10"/>
      <c r="B55" s="10"/>
      <c r="C55" s="10"/>
      <c r="D55" s="10"/>
      <c r="E55" s="10"/>
      <c r="F55" s="10"/>
      <c r="G55" s="10"/>
      <c r="H55" s="25"/>
      <c r="I55" s="17"/>
    </row>
    <row r="56" spans="1:9" ht="12">
      <c r="A56" s="10"/>
      <c r="B56" s="10"/>
      <c r="C56" s="10"/>
      <c r="D56" s="10"/>
      <c r="E56" s="10"/>
      <c r="F56" s="10"/>
      <c r="G56" s="10"/>
      <c r="H56" s="26"/>
      <c r="I56" s="17"/>
    </row>
    <row r="57" spans="1:9" ht="12">
      <c r="A57" s="10"/>
      <c r="B57" s="10"/>
      <c r="C57" s="10"/>
      <c r="D57" s="10"/>
      <c r="E57" s="10"/>
      <c r="F57" s="10"/>
      <c r="G57" s="10"/>
      <c r="H57" s="25"/>
      <c r="I57" s="17"/>
    </row>
    <row r="58" spans="1:9" ht="12">
      <c r="A58" s="10"/>
      <c r="B58" s="10"/>
      <c r="C58" s="10"/>
      <c r="D58" s="10"/>
      <c r="E58" s="10"/>
      <c r="F58" s="10"/>
      <c r="G58" s="10"/>
      <c r="H58" s="26"/>
      <c r="I58" s="17"/>
    </row>
    <row r="59" spans="1:9" ht="12">
      <c r="A59" s="10"/>
      <c r="B59" s="10"/>
      <c r="C59" s="10"/>
      <c r="D59" s="10"/>
      <c r="E59" s="10"/>
      <c r="F59" s="10"/>
      <c r="G59" s="10"/>
      <c r="H59" s="26"/>
      <c r="I59" s="17"/>
    </row>
    <row r="60" spans="1:9" ht="12">
      <c r="A60" s="10"/>
      <c r="B60" s="10"/>
      <c r="C60" s="10"/>
      <c r="D60" s="10"/>
      <c r="E60" s="10"/>
      <c r="F60" s="10"/>
      <c r="G60" s="10"/>
      <c r="H60" s="25"/>
      <c r="I60" s="17"/>
    </row>
    <row r="61" spans="1:9" ht="12">
      <c r="A61" s="10"/>
      <c r="B61" s="10"/>
      <c r="C61" s="10"/>
      <c r="D61" s="11"/>
      <c r="E61" s="10"/>
      <c r="F61" s="10"/>
      <c r="G61" s="10"/>
      <c r="H61" s="26"/>
      <c r="I61" s="17"/>
    </row>
    <row r="62" spans="1:9" ht="12">
      <c r="A62" s="10"/>
      <c r="B62" s="10"/>
      <c r="C62" s="10"/>
      <c r="D62" s="11"/>
      <c r="E62" s="10"/>
      <c r="F62" s="10"/>
      <c r="G62" s="10"/>
      <c r="H62" s="25"/>
      <c r="I62" s="17"/>
    </row>
    <row r="63" spans="1:9" ht="12">
      <c r="A63" s="10"/>
      <c r="B63" s="10"/>
      <c r="C63" s="10"/>
      <c r="D63" s="11"/>
      <c r="E63" s="10"/>
      <c r="F63" s="10"/>
      <c r="G63" s="10"/>
      <c r="H63" s="27"/>
      <c r="I63" s="17"/>
    </row>
    <row r="64" spans="1:9" ht="12">
      <c r="A64" s="10"/>
      <c r="B64" s="10"/>
      <c r="C64" s="10"/>
      <c r="D64" s="11"/>
      <c r="E64" s="10"/>
      <c r="F64" s="10"/>
      <c r="G64" s="10"/>
      <c r="H64" s="25"/>
      <c r="I64" s="17"/>
    </row>
    <row r="65" spans="1:9" ht="12">
      <c r="A65" s="10"/>
      <c r="B65" s="10"/>
      <c r="C65" s="10"/>
      <c r="D65" s="11"/>
      <c r="E65" s="10"/>
      <c r="F65" s="10"/>
      <c r="G65" s="10"/>
      <c r="H65" s="27"/>
      <c r="I65" s="17"/>
    </row>
    <row r="66" spans="1:9" ht="12" hidden="1">
      <c r="A66" s="10"/>
      <c r="B66" s="10"/>
      <c r="C66" s="10"/>
      <c r="D66" s="11"/>
      <c r="E66" s="10"/>
      <c r="F66" s="10"/>
      <c r="G66" s="10"/>
      <c r="H66" s="27"/>
      <c r="I66" s="17"/>
    </row>
    <row r="67" spans="1:9" ht="12" hidden="1">
      <c r="A67" s="10"/>
      <c r="B67" s="10"/>
      <c r="C67" s="10"/>
      <c r="D67" s="11"/>
      <c r="E67" s="10"/>
      <c r="F67" s="10"/>
      <c r="G67" s="10"/>
      <c r="H67" s="26"/>
      <c r="I67" s="17"/>
    </row>
    <row r="68" spans="1:9" ht="12" hidden="1">
      <c r="A68" s="10"/>
      <c r="B68" s="10"/>
      <c r="C68" s="10"/>
      <c r="D68" s="11"/>
      <c r="E68" s="10"/>
      <c r="F68" s="10"/>
      <c r="G68" s="10"/>
      <c r="H68" s="25"/>
      <c r="I68" s="17"/>
    </row>
    <row r="69" spans="1:9" ht="12" hidden="1">
      <c r="A69" s="10"/>
      <c r="B69" s="10"/>
      <c r="C69" s="10"/>
      <c r="D69" s="11"/>
      <c r="E69" s="10"/>
      <c r="F69" s="10"/>
      <c r="G69" s="10"/>
      <c r="H69" s="28"/>
      <c r="I69" s="17"/>
    </row>
    <row r="70" spans="1:9" ht="12" hidden="1">
      <c r="A70" s="10"/>
      <c r="B70" s="10"/>
      <c r="C70" s="10"/>
      <c r="D70" s="11"/>
      <c r="E70" s="10"/>
      <c r="F70" s="10"/>
      <c r="G70" s="10"/>
      <c r="H70" s="27"/>
      <c r="I70" s="17"/>
    </row>
    <row r="71" spans="1:9" ht="12">
      <c r="A71" s="10"/>
      <c r="B71" s="10"/>
      <c r="C71" s="10"/>
      <c r="D71" s="11"/>
      <c r="E71" s="10"/>
      <c r="F71" s="10"/>
      <c r="G71" s="10"/>
      <c r="H71" s="27"/>
      <c r="I71" s="17"/>
    </row>
    <row r="72" spans="1:9" ht="12">
      <c r="A72" s="10"/>
      <c r="B72" s="10"/>
      <c r="C72" s="10"/>
      <c r="D72" s="11"/>
      <c r="E72" s="10"/>
      <c r="F72" s="10"/>
      <c r="G72" s="10"/>
      <c r="H72" s="26"/>
      <c r="I72" s="17"/>
    </row>
    <row r="73" spans="1:9" ht="12">
      <c r="A73" s="10"/>
      <c r="B73" s="10"/>
      <c r="C73" s="10"/>
      <c r="D73" s="11"/>
      <c r="E73" s="10"/>
      <c r="F73" s="10"/>
      <c r="G73" s="10"/>
      <c r="H73" s="26"/>
      <c r="I73" s="17"/>
    </row>
    <row r="74" spans="1:9" ht="12">
      <c r="A74" s="10"/>
      <c r="B74" s="10"/>
      <c r="C74" s="10"/>
      <c r="D74" s="11"/>
      <c r="E74" s="10"/>
      <c r="F74" s="10"/>
      <c r="G74" s="10"/>
      <c r="H74" s="27"/>
      <c r="I74" s="17"/>
    </row>
    <row r="75" spans="1:9" ht="12" hidden="1">
      <c r="A75" s="10"/>
      <c r="B75" s="10"/>
      <c r="C75" s="10"/>
      <c r="D75" s="11"/>
      <c r="E75" s="10"/>
      <c r="F75" s="10"/>
      <c r="G75" s="10"/>
      <c r="H75" s="26"/>
      <c r="I75" s="17"/>
    </row>
    <row r="76" spans="1:9" ht="83.25" customHeight="1" hidden="1">
      <c r="A76" s="10"/>
      <c r="B76" s="10"/>
      <c r="C76" s="10"/>
      <c r="D76" s="11"/>
      <c r="E76" s="10"/>
      <c r="F76" s="10"/>
      <c r="G76" s="10"/>
      <c r="H76" s="27"/>
      <c r="I76" s="17"/>
    </row>
    <row r="77" spans="1:9" ht="12" hidden="1">
      <c r="A77" s="10"/>
      <c r="B77" s="10"/>
      <c r="C77" s="10"/>
      <c r="D77" s="11"/>
      <c r="E77" s="10"/>
      <c r="F77" s="10"/>
      <c r="G77" s="10"/>
      <c r="H77" s="27"/>
      <c r="I77" s="17"/>
    </row>
    <row r="78" spans="1:9" ht="12" hidden="1">
      <c r="A78" s="10"/>
      <c r="B78" s="10"/>
      <c r="C78" s="10"/>
      <c r="D78" s="11"/>
      <c r="E78" s="10"/>
      <c r="F78" s="10"/>
      <c r="G78" s="10"/>
      <c r="H78" s="27"/>
      <c r="I78" s="17"/>
    </row>
    <row r="79" spans="1:9" ht="12">
      <c r="A79" s="10"/>
      <c r="B79" s="10"/>
      <c r="C79" s="10"/>
      <c r="D79" s="11"/>
      <c r="E79" s="10"/>
      <c r="F79" s="10"/>
      <c r="G79" s="10"/>
      <c r="H79" s="26"/>
      <c r="I79" s="17"/>
    </row>
    <row r="80" spans="1:9" ht="12">
      <c r="A80" s="10"/>
      <c r="B80" s="10"/>
      <c r="C80" s="10"/>
      <c r="D80" s="11"/>
      <c r="E80" s="10"/>
      <c r="F80" s="10"/>
      <c r="G80" s="10"/>
      <c r="H80" s="25"/>
      <c r="I80" s="17"/>
    </row>
    <row r="81" spans="1:9" ht="12">
      <c r="A81" s="10"/>
      <c r="B81" s="10"/>
      <c r="C81" s="10"/>
      <c r="D81" s="11"/>
      <c r="E81" s="10"/>
      <c r="F81" s="10"/>
      <c r="G81" s="10"/>
      <c r="H81" s="27"/>
      <c r="I81" s="17"/>
    </row>
    <row r="82" spans="1:9" ht="12">
      <c r="A82" s="10"/>
      <c r="B82" s="10"/>
      <c r="C82" s="10"/>
      <c r="D82" s="11"/>
      <c r="E82" s="10"/>
      <c r="F82" s="10"/>
      <c r="G82" s="10"/>
      <c r="H82" s="25"/>
      <c r="I82" s="17"/>
    </row>
    <row r="83" spans="1:9" ht="12">
      <c r="A83" s="10"/>
      <c r="B83" s="10"/>
      <c r="C83" s="10"/>
      <c r="D83" s="11"/>
      <c r="E83" s="10"/>
      <c r="F83" s="10"/>
      <c r="G83" s="10"/>
      <c r="H83" s="27"/>
      <c r="I83" s="17"/>
    </row>
    <row r="84" spans="1:9" ht="12">
      <c r="A84" s="10"/>
      <c r="B84" s="10"/>
      <c r="C84" s="10"/>
      <c r="D84" s="11"/>
      <c r="E84" s="10"/>
      <c r="F84" s="10"/>
      <c r="G84" s="10"/>
      <c r="H84" s="27"/>
      <c r="I84" s="17"/>
    </row>
    <row r="85" spans="1:9" ht="12">
      <c r="A85" s="10"/>
      <c r="B85" s="10"/>
      <c r="C85" s="10"/>
      <c r="D85" s="11"/>
      <c r="E85" s="10"/>
      <c r="F85" s="10"/>
      <c r="G85" s="10"/>
      <c r="H85" s="27"/>
      <c r="I85" s="17"/>
    </row>
    <row r="86" spans="1:9" ht="12">
      <c r="A86" s="10"/>
      <c r="B86" s="10"/>
      <c r="C86" s="10"/>
      <c r="D86" s="11"/>
      <c r="E86" s="10"/>
      <c r="F86" s="10"/>
      <c r="G86" s="10"/>
      <c r="H86" s="27"/>
      <c r="I86" s="17"/>
    </row>
    <row r="87" spans="1:9" ht="0.75" customHeight="1">
      <c r="A87" s="10"/>
      <c r="B87" s="10"/>
      <c r="C87" s="10"/>
      <c r="D87" s="11"/>
      <c r="E87" s="10"/>
      <c r="F87" s="10"/>
      <c r="G87" s="10"/>
      <c r="H87" s="27"/>
      <c r="I87" s="17"/>
    </row>
    <row r="88" spans="1:9" ht="12" hidden="1">
      <c r="A88" s="10"/>
      <c r="B88" s="10"/>
      <c r="C88" s="10"/>
      <c r="D88" s="11"/>
      <c r="E88" s="10"/>
      <c r="F88" s="10"/>
      <c r="G88" s="10"/>
      <c r="H88" s="27"/>
      <c r="I88" s="17"/>
    </row>
    <row r="89" spans="1:9" ht="12">
      <c r="A89" s="10"/>
      <c r="B89" s="10"/>
      <c r="C89" s="10"/>
      <c r="D89" s="11"/>
      <c r="E89" s="10"/>
      <c r="F89" s="10"/>
      <c r="G89" s="10"/>
      <c r="H89" s="25"/>
      <c r="I89" s="17"/>
    </row>
    <row r="90" spans="1:9" ht="12">
      <c r="A90" s="12"/>
      <c r="B90" s="12"/>
      <c r="C90" s="12"/>
      <c r="D90" s="11"/>
      <c r="E90" s="12"/>
      <c r="F90" s="12"/>
      <c r="G90" s="12"/>
      <c r="H90" s="26"/>
      <c r="I90" s="17"/>
    </row>
    <row r="91" spans="1:9" ht="12">
      <c r="A91" s="12"/>
      <c r="B91" s="12"/>
      <c r="C91" s="12"/>
      <c r="D91" s="11"/>
      <c r="E91" s="12"/>
      <c r="F91" s="12"/>
      <c r="G91" s="12"/>
      <c r="H91" s="26"/>
      <c r="I91" s="17"/>
    </row>
  </sheetData>
  <sheetProtection/>
  <mergeCells count="12">
    <mergeCell ref="A54:G54"/>
    <mergeCell ref="A46:I46"/>
    <mergeCell ref="A47:I47"/>
    <mergeCell ref="A48:I48"/>
    <mergeCell ref="A50:I51"/>
    <mergeCell ref="A52:G52"/>
    <mergeCell ref="A1:I1"/>
    <mergeCell ref="A5:I6"/>
    <mergeCell ref="A7:G7"/>
    <mergeCell ref="A9:G9"/>
    <mergeCell ref="A2:I2"/>
    <mergeCell ref="A3:I3"/>
  </mergeCells>
  <printOptions/>
  <pageMargins left="0.4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B1">
      <selection activeCell="I9" sqref="I9:I12"/>
    </sheetView>
  </sheetViews>
  <sheetFormatPr defaultColWidth="9.00390625" defaultRowHeight="12.75"/>
  <cols>
    <col min="1" max="1" width="67.75390625" style="2" customWidth="1"/>
    <col min="2" max="2" width="9.125" style="4" customWidth="1"/>
    <col min="3" max="3" width="10.25390625" style="5" customWidth="1"/>
    <col min="4" max="4" width="14.75390625" style="2" customWidth="1"/>
    <col min="5" max="5" width="0.12890625" style="2" customWidth="1"/>
    <col min="6" max="6" width="10.00390625" style="2" customWidth="1"/>
    <col min="7" max="7" width="10.125" style="2" customWidth="1"/>
    <col min="8" max="16384" width="9.125" style="2" customWidth="1"/>
  </cols>
  <sheetData>
    <row r="1" s="3" customFormat="1" ht="10.5" customHeight="1">
      <c r="A1" s="1"/>
    </row>
    <row r="2" spans="1:9" s="3" customFormat="1" ht="10.5" customHeight="1">
      <c r="A2" s="1"/>
      <c r="B2" s="237" t="s">
        <v>269</v>
      </c>
      <c r="C2" s="237"/>
      <c r="D2" s="237"/>
      <c r="E2" s="46"/>
      <c r="F2" s="46"/>
      <c r="G2" s="46"/>
      <c r="H2" s="46"/>
      <c r="I2" s="46"/>
    </row>
    <row r="3" spans="1:9" s="3" customFormat="1" ht="10.5" customHeight="1">
      <c r="A3" s="46"/>
      <c r="B3" s="237" t="s">
        <v>168</v>
      </c>
      <c r="C3" s="237"/>
      <c r="D3" s="237"/>
      <c r="E3" s="46"/>
      <c r="F3" s="46"/>
      <c r="G3" s="46"/>
      <c r="H3" s="46"/>
      <c r="I3" s="46"/>
    </row>
    <row r="4" spans="1:9" s="3" customFormat="1" ht="10.5" customHeight="1">
      <c r="A4" s="1"/>
      <c r="B4" s="237" t="s">
        <v>11</v>
      </c>
      <c r="C4" s="237"/>
      <c r="D4" s="237"/>
      <c r="E4" s="46"/>
      <c r="F4" s="46"/>
      <c r="G4" s="46"/>
      <c r="H4" s="46"/>
      <c r="I4" s="46"/>
    </row>
    <row r="5" spans="1:9" s="3" customFormat="1" ht="10.5" customHeight="1">
      <c r="A5" s="1"/>
      <c r="B5" s="238" t="s">
        <v>303</v>
      </c>
      <c r="C5" s="238"/>
      <c r="D5" s="238"/>
      <c r="E5" s="46" t="s">
        <v>176</v>
      </c>
      <c r="F5" s="47" t="s">
        <v>179</v>
      </c>
      <c r="G5" s="47"/>
      <c r="H5" s="47"/>
      <c r="I5" s="47"/>
    </row>
    <row r="6" spans="1:4" s="3" customFormat="1" ht="52.5" customHeight="1">
      <c r="A6" s="1"/>
      <c r="B6" s="46"/>
      <c r="C6" s="46"/>
      <c r="D6" s="8"/>
    </row>
    <row r="7" spans="1:4" s="3" customFormat="1" ht="67.5" customHeight="1">
      <c r="A7" s="244" t="s">
        <v>267</v>
      </c>
      <c r="B7" s="244"/>
      <c r="C7" s="244"/>
      <c r="D7" s="244"/>
    </row>
    <row r="8" spans="1:4" s="3" customFormat="1" ht="10.5" customHeight="1" thickBot="1">
      <c r="A8" s="1"/>
      <c r="D8" s="3" t="s">
        <v>270</v>
      </c>
    </row>
    <row r="9" spans="1:14" ht="10.5" customHeight="1">
      <c r="A9" s="232" t="s">
        <v>20</v>
      </c>
      <c r="B9" s="245" t="s">
        <v>183</v>
      </c>
      <c r="C9" s="229" t="s">
        <v>22</v>
      </c>
      <c r="D9" s="230" t="s">
        <v>271</v>
      </c>
      <c r="E9" s="172"/>
      <c r="F9" s="239" t="s">
        <v>283</v>
      </c>
      <c r="G9" s="239" t="s">
        <v>284</v>
      </c>
      <c r="H9" s="235" t="s">
        <v>285</v>
      </c>
      <c r="I9" s="235" t="s">
        <v>279</v>
      </c>
      <c r="J9" s="235" t="s">
        <v>280</v>
      </c>
      <c r="K9" s="235" t="s">
        <v>286</v>
      </c>
      <c r="L9" s="235" t="s">
        <v>282</v>
      </c>
      <c r="M9" s="235" t="s">
        <v>285</v>
      </c>
      <c r="N9" s="236" t="s">
        <v>279</v>
      </c>
    </row>
    <row r="10" spans="1:14" ht="10.5" customHeight="1">
      <c r="A10" s="233"/>
      <c r="B10" s="246"/>
      <c r="C10" s="230"/>
      <c r="D10" s="230"/>
      <c r="E10" s="172"/>
      <c r="F10" s="240"/>
      <c r="G10" s="242"/>
      <c r="H10" s="235"/>
      <c r="I10" s="235"/>
      <c r="J10" s="235"/>
      <c r="K10" s="235"/>
      <c r="L10" s="235"/>
      <c r="M10" s="235"/>
      <c r="N10" s="236"/>
    </row>
    <row r="11" spans="1:14" ht="10.5" customHeight="1">
      <c r="A11" s="233"/>
      <c r="B11" s="246"/>
      <c r="C11" s="230"/>
      <c r="D11" s="230"/>
      <c r="E11" s="172"/>
      <c r="F11" s="240"/>
      <c r="G11" s="242"/>
      <c r="H11" s="235"/>
      <c r="I11" s="235"/>
      <c r="J11" s="235"/>
      <c r="K11" s="235"/>
      <c r="L11" s="235"/>
      <c r="M11" s="235"/>
      <c r="N11" s="236"/>
    </row>
    <row r="12" spans="1:14" ht="15.75" customHeight="1" thickBot="1">
      <c r="A12" s="234"/>
      <c r="B12" s="247"/>
      <c r="C12" s="231"/>
      <c r="D12" s="230"/>
      <c r="E12" s="172"/>
      <c r="F12" s="241"/>
      <c r="G12" s="243"/>
      <c r="H12" s="235"/>
      <c r="I12" s="235"/>
      <c r="J12" s="235"/>
      <c r="K12" s="235"/>
      <c r="L12" s="235"/>
      <c r="M12" s="235"/>
      <c r="N12" s="236"/>
    </row>
    <row r="13" spans="1:14" ht="16.5" customHeight="1">
      <c r="A13" s="77" t="s">
        <v>23</v>
      </c>
      <c r="B13" s="78" t="s">
        <v>181</v>
      </c>
      <c r="C13" s="79"/>
      <c r="D13" s="80">
        <f>D14+D15+D17+D18+D19+D16</f>
        <v>465.53000000000003</v>
      </c>
      <c r="E13" s="171"/>
      <c r="F13" s="172">
        <f>F14+F15+F17+F18+F19+F16</f>
        <v>247.97</v>
      </c>
      <c r="G13" s="177">
        <f>F13/D13*100</f>
        <v>53.26616974201448</v>
      </c>
      <c r="H13" s="172">
        <f>H14+H15+H17+H18+H19+H16</f>
        <v>247.97</v>
      </c>
      <c r="I13" s="202">
        <f>H13/D13*100</f>
        <v>53.26616974201448</v>
      </c>
      <c r="J13" s="176">
        <f>H13-D13</f>
        <v>-217.56000000000003</v>
      </c>
      <c r="K13" s="171"/>
      <c r="L13" s="172">
        <f>L14+L15+L17+L18+L19+L16</f>
        <v>247.97</v>
      </c>
      <c r="M13" s="172">
        <f>M14+M15+M17+M18+M19+M16</f>
        <v>247.97</v>
      </c>
      <c r="N13" s="171">
        <f>M13/L13*100</f>
        <v>100</v>
      </c>
    </row>
    <row r="14" spans="1:14" ht="36" customHeight="1">
      <c r="A14" s="101" t="s">
        <v>233</v>
      </c>
      <c r="B14" s="81" t="s">
        <v>181</v>
      </c>
      <c r="C14" s="81" t="s">
        <v>128</v>
      </c>
      <c r="D14" s="82">
        <v>110.5</v>
      </c>
      <c r="E14" s="171"/>
      <c r="F14" s="171">
        <v>94.1</v>
      </c>
      <c r="G14" s="177">
        <f aca="true" t="shared" si="0" ref="G14:G42">F14/D14*100</f>
        <v>85.15837104072398</v>
      </c>
      <c r="H14" s="171">
        <v>94.1</v>
      </c>
      <c r="I14" s="202">
        <f aca="true" t="shared" si="1" ref="I14:I42">H14/D14*100</f>
        <v>85.15837104072398</v>
      </c>
      <c r="J14" s="176">
        <f aca="true" t="shared" si="2" ref="J14:J42">H14-D14</f>
        <v>-16.400000000000006</v>
      </c>
      <c r="K14" s="171"/>
      <c r="L14" s="171">
        <v>94.1</v>
      </c>
      <c r="M14" s="171">
        <v>94.1</v>
      </c>
      <c r="N14" s="171">
        <f aca="true" t="shared" si="3" ref="N14:N42">M14/L14*100</f>
        <v>100</v>
      </c>
    </row>
    <row r="15" spans="1:14" ht="45.75" customHeight="1">
      <c r="A15" s="103" t="s">
        <v>194</v>
      </c>
      <c r="B15" s="83" t="s">
        <v>181</v>
      </c>
      <c r="C15" s="83" t="s">
        <v>134</v>
      </c>
      <c r="D15" s="84">
        <v>329.43</v>
      </c>
      <c r="E15" s="171"/>
      <c r="F15" s="171">
        <v>146.84</v>
      </c>
      <c r="G15" s="177">
        <f t="shared" si="0"/>
        <v>44.57396108429712</v>
      </c>
      <c r="H15" s="171">
        <v>146.84</v>
      </c>
      <c r="I15" s="202">
        <f t="shared" si="1"/>
        <v>44.57396108429712</v>
      </c>
      <c r="J15" s="176">
        <f t="shared" si="2"/>
        <v>-182.59</v>
      </c>
      <c r="K15" s="171"/>
      <c r="L15" s="171">
        <v>146.84</v>
      </c>
      <c r="M15" s="171">
        <v>146.84</v>
      </c>
      <c r="N15" s="171">
        <f t="shared" si="3"/>
        <v>100</v>
      </c>
    </row>
    <row r="16" spans="1:14" ht="36" customHeight="1">
      <c r="A16" s="199" t="s">
        <v>275</v>
      </c>
      <c r="B16" s="83" t="s">
        <v>181</v>
      </c>
      <c r="C16" s="83" t="s">
        <v>274</v>
      </c>
      <c r="D16" s="84">
        <v>21.1</v>
      </c>
      <c r="E16" s="171"/>
      <c r="F16" s="171">
        <v>5.53</v>
      </c>
      <c r="G16" s="177">
        <f t="shared" si="0"/>
        <v>26.208530805687204</v>
      </c>
      <c r="H16" s="171">
        <v>5.53</v>
      </c>
      <c r="I16" s="202">
        <f t="shared" si="1"/>
        <v>26.208530805687204</v>
      </c>
      <c r="J16" s="176">
        <f t="shared" si="2"/>
        <v>-15.57</v>
      </c>
      <c r="K16" s="171"/>
      <c r="L16" s="171">
        <v>5.53</v>
      </c>
      <c r="M16" s="171">
        <v>5.53</v>
      </c>
      <c r="N16" s="171">
        <f t="shared" si="3"/>
        <v>100</v>
      </c>
    </row>
    <row r="17" spans="1:14" ht="27.75" customHeight="1">
      <c r="A17" s="85" t="s">
        <v>25</v>
      </c>
      <c r="B17" s="86" t="s">
        <v>181</v>
      </c>
      <c r="C17" s="86" t="s">
        <v>141</v>
      </c>
      <c r="D17" s="87"/>
      <c r="E17" s="171"/>
      <c r="F17" s="171"/>
      <c r="G17" s="177">
        <v>0</v>
      </c>
      <c r="H17" s="171"/>
      <c r="I17" s="202">
        <v>0</v>
      </c>
      <c r="J17" s="176">
        <f t="shared" si="2"/>
        <v>0</v>
      </c>
      <c r="K17" s="171"/>
      <c r="L17" s="171"/>
      <c r="M17" s="171"/>
      <c r="N17" s="171"/>
    </row>
    <row r="18" spans="1:14" ht="15.75" customHeight="1">
      <c r="A18" s="88" t="s">
        <v>26</v>
      </c>
      <c r="B18" s="86" t="s">
        <v>181</v>
      </c>
      <c r="C18" s="86" t="s">
        <v>144</v>
      </c>
      <c r="D18" s="87">
        <v>3</v>
      </c>
      <c r="E18" s="171"/>
      <c r="F18" s="171"/>
      <c r="G18" s="177">
        <f t="shared" si="0"/>
        <v>0</v>
      </c>
      <c r="H18" s="171"/>
      <c r="I18" s="202">
        <f t="shared" si="1"/>
        <v>0</v>
      </c>
      <c r="J18" s="176">
        <f t="shared" si="2"/>
        <v>-3</v>
      </c>
      <c r="K18" s="171"/>
      <c r="L18" s="171"/>
      <c r="M18" s="171"/>
      <c r="N18" s="171"/>
    </row>
    <row r="19" spans="1:14" ht="23.25" customHeight="1">
      <c r="A19" s="85" t="s">
        <v>27</v>
      </c>
      <c r="B19" s="86" t="s">
        <v>181</v>
      </c>
      <c r="C19" s="86" t="s">
        <v>147</v>
      </c>
      <c r="D19" s="87">
        <v>1.5</v>
      </c>
      <c r="E19" s="171"/>
      <c r="F19" s="171">
        <v>1.5</v>
      </c>
      <c r="G19" s="177">
        <f t="shared" si="0"/>
        <v>100</v>
      </c>
      <c r="H19" s="171">
        <v>1.5</v>
      </c>
      <c r="I19" s="202">
        <f t="shared" si="1"/>
        <v>100</v>
      </c>
      <c r="J19" s="176">
        <f t="shared" si="2"/>
        <v>0</v>
      </c>
      <c r="K19" s="171"/>
      <c r="L19" s="171">
        <v>1.5</v>
      </c>
      <c r="M19" s="171">
        <v>1.5</v>
      </c>
      <c r="N19" s="171">
        <f t="shared" si="3"/>
        <v>100</v>
      </c>
    </row>
    <row r="20" spans="1:14" ht="20.25" customHeight="1">
      <c r="A20" s="89" t="s">
        <v>94</v>
      </c>
      <c r="B20" s="90" t="s">
        <v>182</v>
      </c>
      <c r="C20" s="91"/>
      <c r="D20" s="80">
        <f>D21</f>
        <v>75.2</v>
      </c>
      <c r="E20" s="171"/>
      <c r="F20" s="172">
        <f>F21</f>
        <v>14.3</v>
      </c>
      <c r="G20" s="177">
        <f t="shared" si="0"/>
        <v>19.01595744680851</v>
      </c>
      <c r="H20" s="172">
        <f>H21</f>
        <v>12.63</v>
      </c>
      <c r="I20" s="202">
        <f t="shared" si="1"/>
        <v>16.795212765957448</v>
      </c>
      <c r="J20" s="176">
        <f t="shared" si="2"/>
        <v>-62.57</v>
      </c>
      <c r="K20" s="171">
        <f>K21</f>
        <v>1.67</v>
      </c>
      <c r="L20" s="172">
        <f>L21</f>
        <v>12.63</v>
      </c>
      <c r="M20" s="172">
        <f>M21</f>
        <v>12.63</v>
      </c>
      <c r="N20" s="171">
        <f t="shared" si="3"/>
        <v>100</v>
      </c>
    </row>
    <row r="21" spans="1:14" ht="15" customHeight="1">
      <c r="A21" s="88" t="s">
        <v>108</v>
      </c>
      <c r="B21" s="86" t="s">
        <v>182</v>
      </c>
      <c r="C21" s="86" t="s">
        <v>148</v>
      </c>
      <c r="D21" s="87">
        <v>75.2</v>
      </c>
      <c r="E21" s="171"/>
      <c r="F21" s="171">
        <v>14.3</v>
      </c>
      <c r="G21" s="177">
        <f>F21/D21*100</f>
        <v>19.01595744680851</v>
      </c>
      <c r="H21" s="171">
        <v>12.63</v>
      </c>
      <c r="I21" s="202">
        <f>H21/D21*100</f>
        <v>16.795212765957448</v>
      </c>
      <c r="J21" s="176">
        <f t="shared" si="2"/>
        <v>-62.57</v>
      </c>
      <c r="K21" s="171">
        <v>1.67</v>
      </c>
      <c r="L21" s="171">
        <v>12.63</v>
      </c>
      <c r="M21" s="171">
        <v>12.63</v>
      </c>
      <c r="N21" s="171">
        <f t="shared" si="3"/>
        <v>100</v>
      </c>
    </row>
    <row r="22" spans="1:14" ht="15.75" hidden="1">
      <c r="A22" s="85"/>
      <c r="B22" s="86"/>
      <c r="C22" s="86"/>
      <c r="D22" s="87"/>
      <c r="E22" s="171"/>
      <c r="F22" s="171"/>
      <c r="G22" s="177" t="e">
        <f t="shared" si="0"/>
        <v>#DIV/0!</v>
      </c>
      <c r="H22" s="171"/>
      <c r="I22" s="202" t="e">
        <f t="shared" si="1"/>
        <v>#DIV/0!</v>
      </c>
      <c r="J22" s="176">
        <f t="shared" si="2"/>
        <v>0</v>
      </c>
      <c r="K22" s="171"/>
      <c r="L22" s="171"/>
      <c r="M22" s="171"/>
      <c r="N22" s="171" t="e">
        <f t="shared" si="3"/>
        <v>#DIV/0!</v>
      </c>
    </row>
    <row r="23" spans="1:14" s="6" customFormat="1" ht="19.5" customHeight="1">
      <c r="A23" s="89" t="s">
        <v>28</v>
      </c>
      <c r="B23" s="90" t="s">
        <v>184</v>
      </c>
      <c r="C23" s="91"/>
      <c r="D23" s="80">
        <f>D24</f>
        <v>100</v>
      </c>
      <c r="E23" s="172"/>
      <c r="F23" s="171">
        <f>F24</f>
        <v>14.35</v>
      </c>
      <c r="G23" s="177">
        <f t="shared" si="0"/>
        <v>14.35</v>
      </c>
      <c r="H23" s="171">
        <f>H24</f>
        <v>14.35</v>
      </c>
      <c r="I23" s="202">
        <f>H23/D23*100</f>
        <v>14.35</v>
      </c>
      <c r="J23" s="176">
        <f t="shared" si="2"/>
        <v>-85.65</v>
      </c>
      <c r="K23" s="172"/>
      <c r="L23" s="171">
        <f>L24</f>
        <v>14.35</v>
      </c>
      <c r="M23" s="171">
        <f>M24</f>
        <v>14.35</v>
      </c>
      <c r="N23" s="171">
        <f t="shared" si="3"/>
        <v>100</v>
      </c>
    </row>
    <row r="24" spans="1:14" ht="15.75" customHeight="1">
      <c r="A24" s="85" t="s">
        <v>57</v>
      </c>
      <c r="B24" s="86" t="s">
        <v>184</v>
      </c>
      <c r="C24" s="86" t="s">
        <v>149</v>
      </c>
      <c r="D24" s="87">
        <v>100</v>
      </c>
      <c r="E24" s="171"/>
      <c r="F24" s="171">
        <v>14.35</v>
      </c>
      <c r="G24" s="177">
        <f t="shared" si="0"/>
        <v>14.35</v>
      </c>
      <c r="H24" s="171">
        <v>14.35</v>
      </c>
      <c r="I24" s="202">
        <f t="shared" si="1"/>
        <v>14.35</v>
      </c>
      <c r="J24" s="176">
        <f t="shared" si="2"/>
        <v>-85.65</v>
      </c>
      <c r="K24" s="171"/>
      <c r="L24" s="171">
        <v>14.35</v>
      </c>
      <c r="M24" s="171">
        <v>14.35</v>
      </c>
      <c r="N24" s="171">
        <f t="shared" si="3"/>
        <v>100</v>
      </c>
    </row>
    <row r="25" spans="1:14" ht="11.25" customHeight="1" hidden="1">
      <c r="A25" s="88" t="s">
        <v>31</v>
      </c>
      <c r="B25" s="86" t="s">
        <v>30</v>
      </c>
      <c r="C25" s="86">
        <v>2</v>
      </c>
      <c r="D25" s="87"/>
      <c r="E25" s="171"/>
      <c r="F25" s="171"/>
      <c r="G25" s="177" t="e">
        <f t="shared" si="0"/>
        <v>#DIV/0!</v>
      </c>
      <c r="H25" s="171"/>
      <c r="I25" s="202" t="e">
        <f t="shared" si="1"/>
        <v>#DIV/0!</v>
      </c>
      <c r="J25" s="176">
        <f t="shared" si="2"/>
        <v>0</v>
      </c>
      <c r="K25" s="171"/>
      <c r="L25" s="171"/>
      <c r="M25" s="171"/>
      <c r="N25" s="171" t="e">
        <f t="shared" si="3"/>
        <v>#DIV/0!</v>
      </c>
    </row>
    <row r="26" spans="1:14" ht="12.75" customHeight="1" hidden="1">
      <c r="A26" s="88" t="s">
        <v>32</v>
      </c>
      <c r="B26" s="86" t="s">
        <v>30</v>
      </c>
      <c r="C26" s="86">
        <v>4</v>
      </c>
      <c r="D26" s="92"/>
      <c r="E26" s="171"/>
      <c r="F26" s="171"/>
      <c r="G26" s="177" t="e">
        <f t="shared" si="0"/>
        <v>#DIV/0!</v>
      </c>
      <c r="H26" s="171"/>
      <c r="I26" s="202" t="e">
        <f t="shared" si="1"/>
        <v>#DIV/0!</v>
      </c>
      <c r="J26" s="176">
        <f t="shared" si="2"/>
        <v>0</v>
      </c>
      <c r="K26" s="171"/>
      <c r="L26" s="171"/>
      <c r="M26" s="171"/>
      <c r="N26" s="171" t="e">
        <f t="shared" si="3"/>
        <v>#DIV/0!</v>
      </c>
    </row>
    <row r="27" spans="1:14" s="6" customFormat="1" ht="15.75" hidden="1">
      <c r="A27" s="89" t="s">
        <v>33</v>
      </c>
      <c r="B27" s="90" t="s">
        <v>34</v>
      </c>
      <c r="C27" s="91"/>
      <c r="D27" s="80" t="e">
        <f>D28+D29+D30+#REF!+#REF!+#REF!+#REF!+#REF!</f>
        <v>#REF!</v>
      </c>
      <c r="E27" s="172"/>
      <c r="F27" s="172"/>
      <c r="G27" s="177" t="e">
        <f t="shared" si="0"/>
        <v>#REF!</v>
      </c>
      <c r="H27" s="172"/>
      <c r="I27" s="202" t="e">
        <f t="shared" si="1"/>
        <v>#REF!</v>
      </c>
      <c r="J27" s="176" t="e">
        <f t="shared" si="2"/>
        <v>#REF!</v>
      </c>
      <c r="K27" s="172"/>
      <c r="L27" s="172"/>
      <c r="M27" s="172"/>
      <c r="N27" s="171" t="e">
        <f t="shared" si="3"/>
        <v>#DIV/0!</v>
      </c>
    </row>
    <row r="28" spans="1:14" ht="15.75" hidden="1">
      <c r="A28" s="88" t="s">
        <v>35</v>
      </c>
      <c r="B28" s="86" t="s">
        <v>34</v>
      </c>
      <c r="C28" s="86" t="s">
        <v>36</v>
      </c>
      <c r="D28" s="87">
        <v>0</v>
      </c>
      <c r="E28" s="171"/>
      <c r="F28" s="171"/>
      <c r="G28" s="177" t="e">
        <f t="shared" si="0"/>
        <v>#DIV/0!</v>
      </c>
      <c r="H28" s="171"/>
      <c r="I28" s="202" t="e">
        <f t="shared" si="1"/>
        <v>#DIV/0!</v>
      </c>
      <c r="J28" s="176">
        <f t="shared" si="2"/>
        <v>0</v>
      </c>
      <c r="K28" s="171"/>
      <c r="L28" s="171"/>
      <c r="M28" s="171"/>
      <c r="N28" s="171" t="e">
        <f t="shared" si="3"/>
        <v>#DIV/0!</v>
      </c>
    </row>
    <row r="29" spans="1:14" ht="15.75" hidden="1">
      <c r="A29" s="88" t="s">
        <v>37</v>
      </c>
      <c r="B29" s="86" t="s">
        <v>34</v>
      </c>
      <c r="C29" s="86" t="s">
        <v>24</v>
      </c>
      <c r="D29" s="87"/>
      <c r="E29" s="171"/>
      <c r="F29" s="171"/>
      <c r="G29" s="177" t="e">
        <f t="shared" si="0"/>
        <v>#DIV/0!</v>
      </c>
      <c r="H29" s="171"/>
      <c r="I29" s="202" t="e">
        <f t="shared" si="1"/>
        <v>#DIV/0!</v>
      </c>
      <c r="J29" s="176">
        <f t="shared" si="2"/>
        <v>0</v>
      </c>
      <c r="K29" s="171"/>
      <c r="L29" s="171"/>
      <c r="M29" s="171"/>
      <c r="N29" s="171" t="e">
        <f t="shared" si="3"/>
        <v>#DIV/0!</v>
      </c>
    </row>
    <row r="30" spans="1:14" ht="15.75" hidden="1">
      <c r="A30" s="88" t="s">
        <v>38</v>
      </c>
      <c r="B30" s="86" t="s">
        <v>34</v>
      </c>
      <c r="C30" s="86">
        <v>3</v>
      </c>
      <c r="D30" s="87"/>
      <c r="E30" s="171"/>
      <c r="F30" s="171"/>
      <c r="G30" s="177" t="e">
        <f t="shared" si="0"/>
        <v>#DIV/0!</v>
      </c>
      <c r="H30" s="171"/>
      <c r="I30" s="202" t="e">
        <f t="shared" si="1"/>
        <v>#DIV/0!</v>
      </c>
      <c r="J30" s="176">
        <f t="shared" si="2"/>
        <v>0</v>
      </c>
      <c r="K30" s="171"/>
      <c r="L30" s="171"/>
      <c r="M30" s="171"/>
      <c r="N30" s="171" t="e">
        <f t="shared" si="3"/>
        <v>#DIV/0!</v>
      </c>
    </row>
    <row r="31" spans="1:14" s="6" customFormat="1" ht="24.75" customHeight="1">
      <c r="A31" s="89" t="s">
        <v>185</v>
      </c>
      <c r="B31" s="90" t="s">
        <v>186</v>
      </c>
      <c r="C31" s="91"/>
      <c r="D31" s="80">
        <f>D32</f>
        <v>895.12</v>
      </c>
      <c r="E31" s="172"/>
      <c r="F31" s="172">
        <f>F32</f>
        <v>187.94</v>
      </c>
      <c r="G31" s="177">
        <f t="shared" si="0"/>
        <v>20.996067566359816</v>
      </c>
      <c r="H31" s="172">
        <f>H32</f>
        <v>187.94</v>
      </c>
      <c r="I31" s="202">
        <f t="shared" si="1"/>
        <v>20.996067566359816</v>
      </c>
      <c r="J31" s="176">
        <f t="shared" si="2"/>
        <v>-707.1800000000001</v>
      </c>
      <c r="K31" s="172"/>
      <c r="L31" s="172">
        <f>L32</f>
        <v>187.94</v>
      </c>
      <c r="M31" s="172">
        <f>M32</f>
        <v>187.94</v>
      </c>
      <c r="N31" s="171">
        <f t="shared" si="3"/>
        <v>100</v>
      </c>
    </row>
    <row r="32" spans="1:14" ht="17.25" customHeight="1">
      <c r="A32" s="88" t="s">
        <v>40</v>
      </c>
      <c r="B32" s="86" t="s">
        <v>186</v>
      </c>
      <c r="C32" s="86" t="s">
        <v>150</v>
      </c>
      <c r="D32" s="87">
        <v>895.12</v>
      </c>
      <c r="E32" s="171"/>
      <c r="F32" s="171">
        <v>187.94</v>
      </c>
      <c r="G32" s="177">
        <f t="shared" si="0"/>
        <v>20.996067566359816</v>
      </c>
      <c r="H32" s="171">
        <v>187.94</v>
      </c>
      <c r="I32" s="202">
        <f t="shared" si="1"/>
        <v>20.996067566359816</v>
      </c>
      <c r="J32" s="176">
        <f t="shared" si="2"/>
        <v>-707.1800000000001</v>
      </c>
      <c r="K32" s="171"/>
      <c r="L32" s="171">
        <v>187.94</v>
      </c>
      <c r="M32" s="171">
        <v>187.94</v>
      </c>
      <c r="N32" s="171">
        <f t="shared" si="3"/>
        <v>100</v>
      </c>
    </row>
    <row r="33" spans="1:14" ht="15.75">
      <c r="A33" s="93" t="s">
        <v>41</v>
      </c>
      <c r="B33" s="90" t="s">
        <v>96</v>
      </c>
      <c r="C33" s="86"/>
      <c r="D33" s="80">
        <f>D34</f>
        <v>14.55</v>
      </c>
      <c r="E33" s="171"/>
      <c r="F33" s="171">
        <f>F34</f>
        <v>10.62</v>
      </c>
      <c r="G33" s="177">
        <f t="shared" si="0"/>
        <v>72.98969072164948</v>
      </c>
      <c r="H33" s="171">
        <f>H34</f>
        <v>10.62</v>
      </c>
      <c r="I33" s="202">
        <f t="shared" si="1"/>
        <v>72.98969072164948</v>
      </c>
      <c r="J33" s="176">
        <f t="shared" si="2"/>
        <v>-3.9300000000000015</v>
      </c>
      <c r="K33" s="171"/>
      <c r="L33" s="171">
        <f>L34</f>
        <v>10.62</v>
      </c>
      <c r="M33" s="171">
        <f>M34</f>
        <v>10.62</v>
      </c>
      <c r="N33" s="171">
        <f t="shared" si="3"/>
        <v>100</v>
      </c>
    </row>
    <row r="34" spans="1:14" ht="15.75">
      <c r="A34" s="88" t="s">
        <v>42</v>
      </c>
      <c r="B34" s="86" t="s">
        <v>96</v>
      </c>
      <c r="C34" s="86" t="s">
        <v>153</v>
      </c>
      <c r="D34" s="87">
        <v>14.55</v>
      </c>
      <c r="E34" s="171"/>
      <c r="F34" s="171">
        <v>10.62</v>
      </c>
      <c r="G34" s="177">
        <f t="shared" si="0"/>
        <v>72.98969072164948</v>
      </c>
      <c r="H34" s="171">
        <v>10.62</v>
      </c>
      <c r="I34" s="202">
        <f t="shared" si="1"/>
        <v>72.98969072164948</v>
      </c>
      <c r="J34" s="176">
        <f t="shared" si="2"/>
        <v>-3.9300000000000015</v>
      </c>
      <c r="K34" s="171"/>
      <c r="L34" s="171">
        <v>10.62</v>
      </c>
      <c r="M34" s="171">
        <v>10.62</v>
      </c>
      <c r="N34" s="171">
        <f t="shared" si="3"/>
        <v>100</v>
      </c>
    </row>
    <row r="35" spans="1:14" s="6" customFormat="1" ht="16.5" customHeight="1">
      <c r="A35" s="89" t="s">
        <v>56</v>
      </c>
      <c r="B35" s="90" t="s">
        <v>187</v>
      </c>
      <c r="C35" s="91"/>
      <c r="D35" s="80">
        <f>D36</f>
        <v>5</v>
      </c>
      <c r="E35" s="172"/>
      <c r="F35" s="172">
        <f>F36</f>
        <v>1</v>
      </c>
      <c r="G35" s="177">
        <f t="shared" si="0"/>
        <v>20</v>
      </c>
      <c r="H35" s="172">
        <f>H36</f>
        <v>1</v>
      </c>
      <c r="I35" s="202">
        <f t="shared" si="1"/>
        <v>20</v>
      </c>
      <c r="J35" s="176">
        <f t="shared" si="2"/>
        <v>-4</v>
      </c>
      <c r="K35" s="172"/>
      <c r="L35" s="172">
        <f>L36</f>
        <v>1</v>
      </c>
      <c r="M35" s="172">
        <f>M36</f>
        <v>1</v>
      </c>
      <c r="N35" s="171">
        <f t="shared" si="3"/>
        <v>100</v>
      </c>
    </row>
    <row r="36" spans="1:14" ht="15.75" customHeight="1">
      <c r="A36" s="88" t="s">
        <v>188</v>
      </c>
      <c r="B36" s="86" t="s">
        <v>187</v>
      </c>
      <c r="C36" s="86" t="s">
        <v>152</v>
      </c>
      <c r="D36" s="87">
        <v>5</v>
      </c>
      <c r="E36" s="171"/>
      <c r="F36" s="171">
        <v>1</v>
      </c>
      <c r="G36" s="177">
        <f t="shared" si="0"/>
        <v>20</v>
      </c>
      <c r="H36" s="171">
        <v>1</v>
      </c>
      <c r="I36" s="202">
        <f t="shared" si="1"/>
        <v>20</v>
      </c>
      <c r="J36" s="176">
        <f t="shared" si="2"/>
        <v>-4</v>
      </c>
      <c r="K36" s="171"/>
      <c r="L36" s="171">
        <v>1</v>
      </c>
      <c r="M36" s="171">
        <v>1</v>
      </c>
      <c r="N36" s="171">
        <f t="shared" si="3"/>
        <v>100</v>
      </c>
    </row>
    <row r="37" spans="1:14" ht="0.75" customHeight="1" hidden="1">
      <c r="A37" s="85"/>
      <c r="B37" s="86"/>
      <c r="C37" s="86"/>
      <c r="D37" s="87">
        <v>0</v>
      </c>
      <c r="E37" s="171"/>
      <c r="F37" s="171"/>
      <c r="G37" s="177" t="e">
        <f t="shared" si="0"/>
        <v>#DIV/0!</v>
      </c>
      <c r="H37" s="171"/>
      <c r="I37" s="202" t="e">
        <f t="shared" si="1"/>
        <v>#DIV/0!</v>
      </c>
      <c r="J37" s="176">
        <f t="shared" si="2"/>
        <v>0</v>
      </c>
      <c r="K37" s="171"/>
      <c r="L37" s="171"/>
      <c r="M37" s="171"/>
      <c r="N37" s="171" t="e">
        <f t="shared" si="3"/>
        <v>#DIV/0!</v>
      </c>
    </row>
    <row r="38" spans="1:14" ht="13.5" customHeight="1" hidden="1">
      <c r="A38" s="85"/>
      <c r="B38" s="86"/>
      <c r="C38" s="86"/>
      <c r="D38" s="173">
        <v>0</v>
      </c>
      <c r="E38" s="171"/>
      <c r="F38" s="171"/>
      <c r="G38" s="177" t="e">
        <f t="shared" si="0"/>
        <v>#DIV/0!</v>
      </c>
      <c r="H38" s="171"/>
      <c r="I38" s="202" t="e">
        <f t="shared" si="1"/>
        <v>#DIV/0!</v>
      </c>
      <c r="J38" s="176">
        <f t="shared" si="2"/>
        <v>0</v>
      </c>
      <c r="K38" s="171"/>
      <c r="L38" s="171"/>
      <c r="M38" s="171"/>
      <c r="N38" s="171" t="e">
        <f t="shared" si="3"/>
        <v>#DIV/0!</v>
      </c>
    </row>
    <row r="39" spans="1:14" ht="15.75" hidden="1">
      <c r="A39" s="85" t="s">
        <v>47</v>
      </c>
      <c r="B39" s="86" t="s">
        <v>46</v>
      </c>
      <c r="C39" s="86"/>
      <c r="D39" s="173"/>
      <c r="E39" s="171"/>
      <c r="F39" s="171"/>
      <c r="G39" s="177" t="e">
        <f t="shared" si="0"/>
        <v>#DIV/0!</v>
      </c>
      <c r="H39" s="171"/>
      <c r="I39" s="202" t="e">
        <f t="shared" si="1"/>
        <v>#DIV/0!</v>
      </c>
      <c r="J39" s="176">
        <f t="shared" si="2"/>
        <v>0</v>
      </c>
      <c r="K39" s="171"/>
      <c r="L39" s="171"/>
      <c r="M39" s="171"/>
      <c r="N39" s="171" t="e">
        <f t="shared" si="3"/>
        <v>#DIV/0!</v>
      </c>
    </row>
    <row r="40" spans="1:14" s="6" customFormat="1" ht="15.75" hidden="1">
      <c r="A40" s="89" t="s">
        <v>49</v>
      </c>
      <c r="B40" s="90">
        <v>0</v>
      </c>
      <c r="C40" s="90">
        <v>0</v>
      </c>
      <c r="D40" s="174" t="e">
        <f>D13+D20+#REF!+D23+D31+D33+D35</f>
        <v>#REF!</v>
      </c>
      <c r="E40" s="172"/>
      <c r="F40" s="172"/>
      <c r="G40" s="177" t="e">
        <f t="shared" si="0"/>
        <v>#REF!</v>
      </c>
      <c r="H40" s="172"/>
      <c r="I40" s="202" t="e">
        <f t="shared" si="1"/>
        <v>#REF!</v>
      </c>
      <c r="J40" s="176" t="e">
        <f t="shared" si="2"/>
        <v>#REF!</v>
      </c>
      <c r="K40" s="172"/>
      <c r="L40" s="172"/>
      <c r="M40" s="172"/>
      <c r="N40" s="171" t="e">
        <f t="shared" si="3"/>
        <v>#DIV/0!</v>
      </c>
    </row>
    <row r="41" spans="1:14" ht="0.75" customHeight="1" hidden="1">
      <c r="A41" s="94" t="s">
        <v>48</v>
      </c>
      <c r="B41" s="95"/>
      <c r="C41" s="96"/>
      <c r="D41" s="175"/>
      <c r="E41" s="171"/>
      <c r="F41" s="171"/>
      <c r="G41" s="177" t="e">
        <f t="shared" si="0"/>
        <v>#DIV/0!</v>
      </c>
      <c r="H41" s="171"/>
      <c r="I41" s="202" t="e">
        <f t="shared" si="1"/>
        <v>#DIV/0!</v>
      </c>
      <c r="J41" s="176">
        <f t="shared" si="2"/>
        <v>0</v>
      </c>
      <c r="K41" s="171"/>
      <c r="L41" s="171"/>
      <c r="M41" s="171"/>
      <c r="N41" s="171" t="e">
        <f t="shared" si="3"/>
        <v>#DIV/0!</v>
      </c>
    </row>
    <row r="42" spans="1:14" s="6" customFormat="1" ht="26.25" customHeight="1" thickBot="1">
      <c r="A42" s="97" t="s">
        <v>50</v>
      </c>
      <c r="B42" s="98"/>
      <c r="C42" s="99"/>
      <c r="D42" s="100">
        <f>D35+D33+D31+D23+D20+D13</f>
        <v>1555.3999999999999</v>
      </c>
      <c r="E42" s="172"/>
      <c r="F42" s="172">
        <f>F13+F20+F23+F31+F33+F35</f>
        <v>476.18</v>
      </c>
      <c r="G42" s="177">
        <f t="shared" si="0"/>
        <v>30.614632891860616</v>
      </c>
      <c r="H42" s="172">
        <f>H13+H20+H23+H31+H33+H35</f>
        <v>474.51000000000005</v>
      </c>
      <c r="I42" s="202">
        <f t="shared" si="1"/>
        <v>30.507265012215512</v>
      </c>
      <c r="J42" s="176">
        <f t="shared" si="2"/>
        <v>-1080.8899999999999</v>
      </c>
      <c r="K42" s="172">
        <f>K20</f>
        <v>1.67</v>
      </c>
      <c r="L42" s="172">
        <f>L13+L20+L23+L31+L33+L35</f>
        <v>474.51000000000005</v>
      </c>
      <c r="M42" s="172">
        <f>M13+M20+M23+M31+M33+M35</f>
        <v>474.51000000000005</v>
      </c>
      <c r="N42" s="171">
        <f t="shared" si="3"/>
        <v>100</v>
      </c>
    </row>
  </sheetData>
  <sheetProtection/>
  <mergeCells count="18">
    <mergeCell ref="N9:N12"/>
    <mergeCell ref="B2:D2"/>
    <mergeCell ref="B3:D3"/>
    <mergeCell ref="B4:D4"/>
    <mergeCell ref="B5:D5"/>
    <mergeCell ref="F9:F12"/>
    <mergeCell ref="G9:G12"/>
    <mergeCell ref="A7:D7"/>
    <mergeCell ref="D9:D12"/>
    <mergeCell ref="B9:B12"/>
    <mergeCell ref="C9:C12"/>
    <mergeCell ref="A9:A12"/>
    <mergeCell ref="L9:L12"/>
    <mergeCell ref="M9:M12"/>
    <mergeCell ref="H9:H12"/>
    <mergeCell ref="I9:I12"/>
    <mergeCell ref="J9:J12"/>
    <mergeCell ref="K9:K12"/>
  </mergeCells>
  <printOptions/>
  <pageMargins left="0.69" right="0" top="0.5" bottom="0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C1">
      <selection activeCell="D4" sqref="D4:H4"/>
    </sheetView>
  </sheetViews>
  <sheetFormatPr defaultColWidth="9.00390625" defaultRowHeight="12.75"/>
  <cols>
    <col min="1" max="1" width="65.125" style="2" customWidth="1"/>
    <col min="2" max="2" width="12.125" style="5" customWidth="1"/>
    <col min="3" max="3" width="8.125" style="5" customWidth="1"/>
    <col min="4" max="4" width="11.75390625" style="5" customWidth="1"/>
    <col min="5" max="5" width="6.375" style="5" customWidth="1"/>
    <col min="6" max="6" width="3.875" style="5" customWidth="1"/>
    <col min="7" max="7" width="4.375" style="5" customWidth="1"/>
    <col min="8" max="8" width="14.125" style="2" customWidth="1"/>
    <col min="9" max="9" width="9.125" style="2" customWidth="1"/>
    <col min="10" max="10" width="10.875" style="2" customWidth="1"/>
    <col min="11" max="11" width="9.625" style="2" customWidth="1"/>
    <col min="12" max="16384" width="9.125" style="2" customWidth="1"/>
  </cols>
  <sheetData>
    <row r="1" spans="1:8" ht="12.75" customHeight="1">
      <c r="A1" s="248" t="s">
        <v>272</v>
      </c>
      <c r="B1" s="248"/>
      <c r="C1" s="248"/>
      <c r="D1" s="248"/>
      <c r="E1" s="248"/>
      <c r="F1" s="248"/>
      <c r="G1" s="248"/>
      <c r="H1" s="248"/>
    </row>
    <row r="2" spans="1:8" ht="12.75" customHeight="1">
      <c r="A2" s="248" t="s">
        <v>168</v>
      </c>
      <c r="B2" s="248"/>
      <c r="C2" s="248"/>
      <c r="D2" s="248"/>
      <c r="E2" s="248"/>
      <c r="F2" s="248"/>
      <c r="G2" s="248"/>
      <c r="H2" s="248"/>
    </row>
    <row r="3" spans="1:8" ht="12.75" customHeight="1">
      <c r="A3" s="248" t="s">
        <v>11</v>
      </c>
      <c r="B3" s="248"/>
      <c r="C3" s="248"/>
      <c r="D3" s="248"/>
      <c r="E3" s="248"/>
      <c r="F3" s="248"/>
      <c r="G3" s="248"/>
      <c r="H3" s="248"/>
    </row>
    <row r="4" spans="1:8" ht="12.75" customHeight="1">
      <c r="A4" s="3"/>
      <c r="B4" s="105"/>
      <c r="C4" s="105"/>
      <c r="D4" s="238" t="s">
        <v>304</v>
      </c>
      <c r="E4" s="238"/>
      <c r="F4" s="238"/>
      <c r="G4" s="238"/>
      <c r="H4" s="238"/>
    </row>
    <row r="5" spans="1:8" ht="3.75" customHeight="1" hidden="1">
      <c r="A5" s="3"/>
      <c r="B5" s="105"/>
      <c r="C5" s="105"/>
      <c r="D5" s="105"/>
      <c r="E5" s="3"/>
      <c r="F5" s="3"/>
      <c r="G5" s="3"/>
      <c r="H5" s="3"/>
    </row>
    <row r="6" spans="1:8" ht="57" customHeight="1">
      <c r="A6" s="249" t="s">
        <v>250</v>
      </c>
      <c r="B6" s="249"/>
      <c r="C6" s="249"/>
      <c r="D6" s="249"/>
      <c r="E6" s="249"/>
      <c r="F6" s="249"/>
      <c r="G6" s="249"/>
      <c r="H6" s="249"/>
    </row>
    <row r="7" spans="1:8" ht="13.5" thickBot="1">
      <c r="A7" s="106" t="s">
        <v>53</v>
      </c>
      <c r="B7" s="105"/>
      <c r="C7" s="105"/>
      <c r="D7" s="105"/>
      <c r="E7" s="105"/>
      <c r="F7" s="105"/>
      <c r="G7" s="105"/>
      <c r="H7" s="3" t="s">
        <v>19</v>
      </c>
    </row>
    <row r="8" spans="1:17" ht="36" customHeight="1" thickBot="1">
      <c r="A8" s="107" t="s">
        <v>20</v>
      </c>
      <c r="B8" s="108" t="s">
        <v>21</v>
      </c>
      <c r="C8" s="108" t="s">
        <v>22</v>
      </c>
      <c r="D8" s="108" t="s">
        <v>54</v>
      </c>
      <c r="E8" s="108" t="s">
        <v>43</v>
      </c>
      <c r="F8" s="109" t="s">
        <v>133</v>
      </c>
      <c r="G8" s="109" t="s">
        <v>132</v>
      </c>
      <c r="H8" s="180" t="s">
        <v>271</v>
      </c>
      <c r="I8" s="203" t="s">
        <v>283</v>
      </c>
      <c r="J8" s="203" t="s">
        <v>284</v>
      </c>
      <c r="K8" s="203" t="s">
        <v>287</v>
      </c>
      <c r="L8" s="203" t="s">
        <v>279</v>
      </c>
      <c r="M8" s="203" t="s">
        <v>280</v>
      </c>
      <c r="N8" s="203" t="s">
        <v>288</v>
      </c>
      <c r="O8" s="203" t="s">
        <v>289</v>
      </c>
      <c r="P8" s="203" t="s">
        <v>281</v>
      </c>
      <c r="Q8" s="203" t="s">
        <v>279</v>
      </c>
    </row>
    <row r="9" spans="1:17" s="6" customFormat="1" ht="12.75" customHeight="1">
      <c r="A9" s="29" t="s">
        <v>23</v>
      </c>
      <c r="B9" s="36" t="s">
        <v>181</v>
      </c>
      <c r="C9" s="110"/>
      <c r="D9" s="110"/>
      <c r="E9" s="110"/>
      <c r="F9" s="111"/>
      <c r="G9" s="111"/>
      <c r="H9" s="181">
        <f>H10+H11</f>
        <v>465.53</v>
      </c>
      <c r="I9" s="172">
        <f>I11+I10</f>
        <v>247.97000000000003</v>
      </c>
      <c r="J9" s="196">
        <f>I9/H9*100</f>
        <v>53.26616974201449</v>
      </c>
      <c r="K9" s="172">
        <f>K11+K10</f>
        <v>247.97000000000003</v>
      </c>
      <c r="L9" s="196">
        <f>K9/H9*100</f>
        <v>53.26616974201449</v>
      </c>
      <c r="M9" s="196">
        <f>K9-H9</f>
        <v>-217.55999999999995</v>
      </c>
      <c r="N9" s="172"/>
      <c r="O9" s="172">
        <f>O11+O10</f>
        <v>247.97000000000003</v>
      </c>
      <c r="P9" s="172">
        <f>P11+P10</f>
        <v>247.97000000000003</v>
      </c>
      <c r="Q9" s="172">
        <f>P9/O9*100</f>
        <v>100</v>
      </c>
    </row>
    <row r="10" spans="1:17" s="6" customFormat="1" ht="12.75" customHeight="1">
      <c r="A10" s="29" t="s">
        <v>189</v>
      </c>
      <c r="B10" s="112" t="s">
        <v>71</v>
      </c>
      <c r="C10" s="110"/>
      <c r="D10" s="110"/>
      <c r="E10" s="110"/>
      <c r="F10" s="111"/>
      <c r="G10" s="111"/>
      <c r="H10" s="181">
        <f>H18+H27+H33</f>
        <v>277.57</v>
      </c>
      <c r="I10" s="172">
        <f>I18+I27+I33+I45+I124</f>
        <v>130.86</v>
      </c>
      <c r="J10" s="196">
        <f aca="true" t="shared" si="0" ref="J10:J73">I10/H10*100</f>
        <v>47.1448643585402</v>
      </c>
      <c r="K10" s="172">
        <f>K18+K27+K33+K45+K124</f>
        <v>130.86</v>
      </c>
      <c r="L10" s="196">
        <f aca="true" t="shared" si="1" ref="L10:L73">K10/H10*100</f>
        <v>47.1448643585402</v>
      </c>
      <c r="M10" s="196">
        <f aca="true" t="shared" si="2" ref="M10:M73">K10-H10</f>
        <v>-146.70999999999998</v>
      </c>
      <c r="N10" s="172"/>
      <c r="O10" s="172">
        <f>O18+O27+O33+O45+O124</f>
        <v>130.86</v>
      </c>
      <c r="P10" s="172">
        <f>P18+P27+P33+P45+P124</f>
        <v>130.86</v>
      </c>
      <c r="Q10" s="172">
        <f aca="true" t="shared" si="3" ref="Q10:Q73">P10/O10*100</f>
        <v>100</v>
      </c>
    </row>
    <row r="11" spans="1:17" s="6" customFormat="1" ht="12.75" customHeight="1">
      <c r="A11" s="29" t="s">
        <v>213</v>
      </c>
      <c r="B11" s="112" t="s">
        <v>192</v>
      </c>
      <c r="C11" s="110"/>
      <c r="D11" s="110"/>
      <c r="E11" s="110"/>
      <c r="F11" s="111"/>
      <c r="G11" s="111"/>
      <c r="H11" s="181">
        <f>H17+H26+H52+H59+H60+H32+H44+H38</f>
        <v>187.96</v>
      </c>
      <c r="I11" s="172">
        <f>I17+I26+I32+I38+I44+I61</f>
        <v>117.11000000000001</v>
      </c>
      <c r="J11" s="196">
        <f t="shared" si="0"/>
        <v>62.30580974675463</v>
      </c>
      <c r="K11" s="172">
        <f>K17+K26+K32+K38+K44+K61</f>
        <v>117.11000000000001</v>
      </c>
      <c r="L11" s="196">
        <f t="shared" si="1"/>
        <v>62.30580974675463</v>
      </c>
      <c r="M11" s="196">
        <f t="shared" si="2"/>
        <v>-70.85</v>
      </c>
      <c r="N11" s="172"/>
      <c r="O11" s="172">
        <f>O17+O26+O32+O38+O44+O61</f>
        <v>117.11000000000001</v>
      </c>
      <c r="P11" s="172">
        <f>P17+P26+P32+P38+P44+P61</f>
        <v>117.11000000000001</v>
      </c>
      <c r="Q11" s="172">
        <f t="shared" si="3"/>
        <v>100</v>
      </c>
    </row>
    <row r="12" spans="1:17" s="6" customFormat="1" ht="30" customHeight="1">
      <c r="A12" s="29" t="s">
        <v>233</v>
      </c>
      <c r="B12" s="113" t="s">
        <v>181</v>
      </c>
      <c r="C12" s="114" t="s">
        <v>128</v>
      </c>
      <c r="D12" s="110"/>
      <c r="E12" s="110"/>
      <c r="F12" s="111"/>
      <c r="G12" s="111"/>
      <c r="H12" s="181">
        <f aca="true" t="shared" si="4" ref="H12:K15">H13</f>
        <v>110.5</v>
      </c>
      <c r="I12" s="172">
        <f t="shared" si="4"/>
        <v>94.1</v>
      </c>
      <c r="J12" s="196">
        <f t="shared" si="0"/>
        <v>85.15837104072398</v>
      </c>
      <c r="K12" s="172">
        <f t="shared" si="4"/>
        <v>94.1</v>
      </c>
      <c r="L12" s="196">
        <f t="shared" si="1"/>
        <v>85.15837104072398</v>
      </c>
      <c r="M12" s="196">
        <f t="shared" si="2"/>
        <v>-16.400000000000006</v>
      </c>
      <c r="N12" s="172"/>
      <c r="O12" s="172">
        <f aca="true" t="shared" si="5" ref="O12:P15">O13</f>
        <v>94.1</v>
      </c>
      <c r="P12" s="172">
        <f t="shared" si="5"/>
        <v>94.1</v>
      </c>
      <c r="Q12" s="172">
        <f t="shared" si="3"/>
        <v>100</v>
      </c>
    </row>
    <row r="13" spans="1:17" s="6" customFormat="1" ht="17.25" customHeight="1">
      <c r="A13" s="115" t="s">
        <v>191</v>
      </c>
      <c r="B13" s="113" t="s">
        <v>181</v>
      </c>
      <c r="C13" s="114" t="s">
        <v>128</v>
      </c>
      <c r="D13" s="116" t="s">
        <v>190</v>
      </c>
      <c r="E13" s="110"/>
      <c r="F13" s="111"/>
      <c r="G13" s="111"/>
      <c r="H13" s="181">
        <f t="shared" si="4"/>
        <v>110.5</v>
      </c>
      <c r="I13" s="172">
        <f t="shared" si="4"/>
        <v>94.1</v>
      </c>
      <c r="J13" s="196">
        <f t="shared" si="0"/>
        <v>85.15837104072398</v>
      </c>
      <c r="K13" s="172">
        <f t="shared" si="4"/>
        <v>94.1</v>
      </c>
      <c r="L13" s="196">
        <f t="shared" si="1"/>
        <v>85.15837104072398</v>
      </c>
      <c r="M13" s="196">
        <f t="shared" si="2"/>
        <v>-16.400000000000006</v>
      </c>
      <c r="N13" s="172"/>
      <c r="O13" s="172">
        <f t="shared" si="5"/>
        <v>94.1</v>
      </c>
      <c r="P13" s="172">
        <f t="shared" si="5"/>
        <v>94.1</v>
      </c>
      <c r="Q13" s="172">
        <f t="shared" si="3"/>
        <v>100</v>
      </c>
    </row>
    <row r="14" spans="1:17" ht="12.75" customHeight="1">
      <c r="A14" s="163" t="s">
        <v>98</v>
      </c>
      <c r="B14" s="113" t="s">
        <v>181</v>
      </c>
      <c r="C14" s="114" t="s">
        <v>128</v>
      </c>
      <c r="D14" s="38" t="s">
        <v>193</v>
      </c>
      <c r="E14" s="38"/>
      <c r="F14" s="38"/>
      <c r="G14" s="38"/>
      <c r="H14" s="182">
        <f t="shared" si="4"/>
        <v>110.5</v>
      </c>
      <c r="I14" s="171">
        <f t="shared" si="4"/>
        <v>94.1</v>
      </c>
      <c r="J14" s="196">
        <f t="shared" si="0"/>
        <v>85.15837104072398</v>
      </c>
      <c r="K14" s="171">
        <f t="shared" si="4"/>
        <v>94.1</v>
      </c>
      <c r="L14" s="196">
        <f t="shared" si="1"/>
        <v>85.15837104072398</v>
      </c>
      <c r="M14" s="196">
        <f t="shared" si="2"/>
        <v>-16.400000000000006</v>
      </c>
      <c r="N14" s="171"/>
      <c r="O14" s="171">
        <f t="shared" si="5"/>
        <v>94.1</v>
      </c>
      <c r="P14" s="171">
        <f t="shared" si="5"/>
        <v>94.1</v>
      </c>
      <c r="Q14" s="172">
        <f t="shared" si="3"/>
        <v>100</v>
      </c>
    </row>
    <row r="15" spans="1:17" ht="43.5" customHeight="1">
      <c r="A15" s="118" t="s">
        <v>129</v>
      </c>
      <c r="B15" s="113" t="s">
        <v>181</v>
      </c>
      <c r="C15" s="114" t="s">
        <v>128</v>
      </c>
      <c r="D15" s="38" t="s">
        <v>193</v>
      </c>
      <c r="E15" s="116" t="s">
        <v>127</v>
      </c>
      <c r="F15" s="116"/>
      <c r="G15" s="116"/>
      <c r="H15" s="183">
        <f t="shared" si="4"/>
        <v>110.5</v>
      </c>
      <c r="I15" s="171">
        <f t="shared" si="4"/>
        <v>94.1</v>
      </c>
      <c r="J15" s="196">
        <f t="shared" si="0"/>
        <v>85.15837104072398</v>
      </c>
      <c r="K15" s="171">
        <f t="shared" si="4"/>
        <v>94.1</v>
      </c>
      <c r="L15" s="196">
        <f t="shared" si="1"/>
        <v>85.15837104072398</v>
      </c>
      <c r="M15" s="196">
        <f t="shared" si="2"/>
        <v>-16.400000000000006</v>
      </c>
      <c r="N15" s="171"/>
      <c r="O15" s="171">
        <f t="shared" si="5"/>
        <v>94.1</v>
      </c>
      <c r="P15" s="171">
        <f t="shared" si="5"/>
        <v>94.1</v>
      </c>
      <c r="Q15" s="172">
        <f t="shared" si="3"/>
        <v>100</v>
      </c>
    </row>
    <row r="16" spans="1:17" ht="18.75" customHeight="1">
      <c r="A16" s="118" t="s">
        <v>130</v>
      </c>
      <c r="B16" s="113" t="s">
        <v>181</v>
      </c>
      <c r="C16" s="114" t="s">
        <v>128</v>
      </c>
      <c r="D16" s="38" t="s">
        <v>193</v>
      </c>
      <c r="E16" s="116" t="s">
        <v>86</v>
      </c>
      <c r="F16" s="116"/>
      <c r="G16" s="116"/>
      <c r="H16" s="183">
        <f>H17+H18</f>
        <v>110.5</v>
      </c>
      <c r="I16" s="171">
        <f>I17+I18</f>
        <v>94.1</v>
      </c>
      <c r="J16" s="196">
        <f t="shared" si="0"/>
        <v>85.15837104072398</v>
      </c>
      <c r="K16" s="171">
        <f>K17+K18</f>
        <v>94.1</v>
      </c>
      <c r="L16" s="196">
        <f t="shared" si="1"/>
        <v>85.15837104072398</v>
      </c>
      <c r="M16" s="196">
        <f t="shared" si="2"/>
        <v>-16.400000000000006</v>
      </c>
      <c r="N16" s="171"/>
      <c r="O16" s="171">
        <f>O17+O18</f>
        <v>94.1</v>
      </c>
      <c r="P16" s="171">
        <f>P17+P18</f>
        <v>94.1</v>
      </c>
      <c r="Q16" s="172">
        <f t="shared" si="3"/>
        <v>100</v>
      </c>
    </row>
    <row r="17" spans="1:17" ht="18.75" customHeight="1">
      <c r="A17" s="119" t="s">
        <v>213</v>
      </c>
      <c r="B17" s="113" t="s">
        <v>181</v>
      </c>
      <c r="C17" s="114" t="s">
        <v>128</v>
      </c>
      <c r="D17" s="38" t="s">
        <v>193</v>
      </c>
      <c r="E17" s="116" t="s">
        <v>86</v>
      </c>
      <c r="F17" s="116"/>
      <c r="G17" s="116" t="s">
        <v>192</v>
      </c>
      <c r="H17" s="183">
        <v>54.49</v>
      </c>
      <c r="I17" s="171">
        <v>38.24</v>
      </c>
      <c r="J17" s="196">
        <f t="shared" si="0"/>
        <v>70.17801431455312</v>
      </c>
      <c r="K17" s="171">
        <v>38.24</v>
      </c>
      <c r="L17" s="196">
        <f t="shared" si="1"/>
        <v>70.17801431455312</v>
      </c>
      <c r="M17" s="196">
        <f t="shared" si="2"/>
        <v>-16.25</v>
      </c>
      <c r="N17" s="171"/>
      <c r="O17" s="171">
        <v>38.24</v>
      </c>
      <c r="P17" s="171">
        <v>38.24</v>
      </c>
      <c r="Q17" s="172">
        <f t="shared" si="3"/>
        <v>100</v>
      </c>
    </row>
    <row r="18" spans="1:17" ht="14.25" customHeight="1">
      <c r="A18" s="119" t="s">
        <v>189</v>
      </c>
      <c r="B18" s="113" t="s">
        <v>181</v>
      </c>
      <c r="C18" s="114" t="s">
        <v>128</v>
      </c>
      <c r="D18" s="38" t="s">
        <v>193</v>
      </c>
      <c r="E18" s="116" t="s">
        <v>86</v>
      </c>
      <c r="F18" s="116"/>
      <c r="G18" s="116" t="s">
        <v>71</v>
      </c>
      <c r="H18" s="183">
        <v>56.01</v>
      </c>
      <c r="I18" s="171">
        <v>55.86</v>
      </c>
      <c r="J18" s="196">
        <f t="shared" si="0"/>
        <v>99.73219068023568</v>
      </c>
      <c r="K18" s="171">
        <v>55.86</v>
      </c>
      <c r="L18" s="196">
        <f t="shared" si="1"/>
        <v>99.73219068023568</v>
      </c>
      <c r="M18" s="196">
        <f t="shared" si="2"/>
        <v>-0.14999999999999858</v>
      </c>
      <c r="N18" s="171"/>
      <c r="O18" s="171">
        <v>55.86</v>
      </c>
      <c r="P18" s="171">
        <v>55.86</v>
      </c>
      <c r="Q18" s="172">
        <f t="shared" si="3"/>
        <v>100</v>
      </c>
    </row>
    <row r="19" spans="1:17" ht="18.75" customHeight="1">
      <c r="A19" s="3" t="s">
        <v>202</v>
      </c>
      <c r="B19" s="114" t="s">
        <v>181</v>
      </c>
      <c r="C19" s="114" t="s">
        <v>128</v>
      </c>
      <c r="D19" s="38" t="s">
        <v>193</v>
      </c>
      <c r="E19" s="116" t="s">
        <v>131</v>
      </c>
      <c r="F19" s="116"/>
      <c r="G19" s="116"/>
      <c r="H19" s="183">
        <v>82.3</v>
      </c>
      <c r="I19" s="171">
        <v>72.33</v>
      </c>
      <c r="J19" s="196">
        <f t="shared" si="0"/>
        <v>87.88578371810449</v>
      </c>
      <c r="K19" s="171">
        <v>72.33</v>
      </c>
      <c r="L19" s="196">
        <f t="shared" si="1"/>
        <v>87.88578371810449</v>
      </c>
      <c r="M19" s="196">
        <f t="shared" si="2"/>
        <v>-9.969999999999999</v>
      </c>
      <c r="N19" s="171"/>
      <c r="O19" s="171">
        <v>72.33</v>
      </c>
      <c r="P19" s="171">
        <v>72.33</v>
      </c>
      <c r="Q19" s="172">
        <f t="shared" si="3"/>
        <v>100</v>
      </c>
    </row>
    <row r="20" spans="1:17" ht="35.25" customHeight="1">
      <c r="A20" s="119" t="s">
        <v>200</v>
      </c>
      <c r="B20" s="113" t="s">
        <v>181</v>
      </c>
      <c r="C20" s="114" t="s">
        <v>128</v>
      </c>
      <c r="D20" s="38" t="s">
        <v>193</v>
      </c>
      <c r="E20" s="116" t="s">
        <v>201</v>
      </c>
      <c r="F20" s="116"/>
      <c r="G20" s="116"/>
      <c r="H20" s="183">
        <v>28.2</v>
      </c>
      <c r="I20" s="171">
        <v>21.78</v>
      </c>
      <c r="J20" s="196">
        <f t="shared" si="0"/>
        <v>77.2340425531915</v>
      </c>
      <c r="K20" s="171">
        <v>21.78</v>
      </c>
      <c r="L20" s="196">
        <f t="shared" si="1"/>
        <v>77.2340425531915</v>
      </c>
      <c r="M20" s="196">
        <f t="shared" si="2"/>
        <v>-6.419999999999998</v>
      </c>
      <c r="N20" s="171"/>
      <c r="O20" s="171">
        <v>21.78</v>
      </c>
      <c r="P20" s="171">
        <v>21.78</v>
      </c>
      <c r="Q20" s="172">
        <f t="shared" si="3"/>
        <v>100</v>
      </c>
    </row>
    <row r="21" spans="1:17" ht="39.75" customHeight="1">
      <c r="A21" s="120" t="s">
        <v>194</v>
      </c>
      <c r="B21" s="121" t="s">
        <v>181</v>
      </c>
      <c r="C21" s="122" t="s">
        <v>134</v>
      </c>
      <c r="D21" s="116"/>
      <c r="E21" s="116"/>
      <c r="F21" s="116"/>
      <c r="G21" s="116"/>
      <c r="H21" s="182">
        <f>H22</f>
        <v>329.43</v>
      </c>
      <c r="I21" s="171">
        <f>I22</f>
        <v>146.84</v>
      </c>
      <c r="J21" s="196">
        <f t="shared" si="0"/>
        <v>44.57396108429712</v>
      </c>
      <c r="K21" s="171">
        <f>K22</f>
        <v>146.84</v>
      </c>
      <c r="L21" s="196">
        <f t="shared" si="1"/>
        <v>44.57396108429712</v>
      </c>
      <c r="M21" s="196">
        <f t="shared" si="2"/>
        <v>-182.59</v>
      </c>
      <c r="N21" s="171"/>
      <c r="O21" s="171">
        <f>O22</f>
        <v>146.84</v>
      </c>
      <c r="P21" s="171">
        <f>P22</f>
        <v>146.84</v>
      </c>
      <c r="Q21" s="172">
        <f t="shared" si="3"/>
        <v>100</v>
      </c>
    </row>
    <row r="22" spans="1:17" ht="17.25" customHeight="1">
      <c r="A22" s="41" t="s">
        <v>191</v>
      </c>
      <c r="B22" s="123" t="s">
        <v>181</v>
      </c>
      <c r="C22" s="124" t="s">
        <v>134</v>
      </c>
      <c r="D22" s="116" t="s">
        <v>190</v>
      </c>
      <c r="E22" s="116"/>
      <c r="F22" s="116"/>
      <c r="G22" s="116"/>
      <c r="H22" s="182">
        <f>H23</f>
        <v>329.43</v>
      </c>
      <c r="I22" s="171">
        <f>I23</f>
        <v>146.84</v>
      </c>
      <c r="J22" s="196">
        <f t="shared" si="0"/>
        <v>44.57396108429712</v>
      </c>
      <c r="K22" s="171">
        <f>K23</f>
        <v>146.84</v>
      </c>
      <c r="L22" s="196">
        <f t="shared" si="1"/>
        <v>44.57396108429712</v>
      </c>
      <c r="M22" s="196">
        <f t="shared" si="2"/>
        <v>-182.59</v>
      </c>
      <c r="N22" s="171"/>
      <c r="O22" s="171">
        <f>O23</f>
        <v>146.84</v>
      </c>
      <c r="P22" s="171">
        <f>P23</f>
        <v>146.84</v>
      </c>
      <c r="Q22" s="172">
        <f t="shared" si="3"/>
        <v>100</v>
      </c>
    </row>
    <row r="23" spans="1:17" ht="15.75" customHeight="1">
      <c r="A23" s="117" t="s">
        <v>44</v>
      </c>
      <c r="B23" s="123" t="s">
        <v>181</v>
      </c>
      <c r="C23" s="124" t="s">
        <v>134</v>
      </c>
      <c r="D23" s="124" t="s">
        <v>195</v>
      </c>
      <c r="E23" s="38"/>
      <c r="F23" s="38"/>
      <c r="G23" s="38"/>
      <c r="H23" s="182">
        <f>H24+H31+H37+H35</f>
        <v>329.43</v>
      </c>
      <c r="I23" s="171">
        <f>I24+I30+I35</f>
        <v>146.84</v>
      </c>
      <c r="J23" s="196">
        <f t="shared" si="0"/>
        <v>44.57396108429712</v>
      </c>
      <c r="K23" s="171">
        <f>K24+K30+K35</f>
        <v>146.84</v>
      </c>
      <c r="L23" s="196">
        <f t="shared" si="1"/>
        <v>44.57396108429712</v>
      </c>
      <c r="M23" s="196">
        <f t="shared" si="2"/>
        <v>-182.59</v>
      </c>
      <c r="N23" s="171"/>
      <c r="O23" s="171">
        <f>O24+O30+O35</f>
        <v>146.84</v>
      </c>
      <c r="P23" s="171">
        <f>P24+P30+P35</f>
        <v>146.84</v>
      </c>
      <c r="Q23" s="172">
        <f t="shared" si="3"/>
        <v>100</v>
      </c>
    </row>
    <row r="24" spans="1:17" ht="43.5" customHeight="1">
      <c r="A24" s="118" t="s">
        <v>129</v>
      </c>
      <c r="B24" s="123" t="s">
        <v>181</v>
      </c>
      <c r="C24" s="124" t="s">
        <v>134</v>
      </c>
      <c r="D24" s="124" t="s">
        <v>195</v>
      </c>
      <c r="E24" s="116" t="s">
        <v>127</v>
      </c>
      <c r="F24" s="38"/>
      <c r="G24" s="38"/>
      <c r="H24" s="182">
        <f>H25</f>
        <v>95.31</v>
      </c>
      <c r="I24" s="171">
        <f>I25</f>
        <v>79.09</v>
      </c>
      <c r="J24" s="196">
        <f t="shared" si="0"/>
        <v>82.98184870422831</v>
      </c>
      <c r="K24" s="171">
        <f>K25</f>
        <v>79.09</v>
      </c>
      <c r="L24" s="196">
        <f t="shared" si="1"/>
        <v>82.98184870422831</v>
      </c>
      <c r="M24" s="196">
        <f t="shared" si="2"/>
        <v>-16.22</v>
      </c>
      <c r="N24" s="171"/>
      <c r="O24" s="171">
        <f>O25</f>
        <v>79.09</v>
      </c>
      <c r="P24" s="171">
        <f>P25</f>
        <v>79.09</v>
      </c>
      <c r="Q24" s="172">
        <f t="shared" si="3"/>
        <v>100</v>
      </c>
    </row>
    <row r="25" spans="1:17" ht="21" customHeight="1">
      <c r="A25" s="118" t="s">
        <v>130</v>
      </c>
      <c r="B25" s="123" t="s">
        <v>181</v>
      </c>
      <c r="C25" s="124" t="s">
        <v>134</v>
      </c>
      <c r="D25" s="124" t="s">
        <v>195</v>
      </c>
      <c r="E25" s="116" t="s">
        <v>86</v>
      </c>
      <c r="F25" s="38"/>
      <c r="G25" s="38"/>
      <c r="H25" s="182">
        <f>H26+H27</f>
        <v>95.31</v>
      </c>
      <c r="I25" s="171">
        <f>I26+I27</f>
        <v>79.09</v>
      </c>
      <c r="J25" s="196">
        <f t="shared" si="0"/>
        <v>82.98184870422831</v>
      </c>
      <c r="K25" s="171">
        <f>K26+K27</f>
        <v>79.09</v>
      </c>
      <c r="L25" s="196">
        <f t="shared" si="1"/>
        <v>82.98184870422831</v>
      </c>
      <c r="M25" s="196">
        <f t="shared" si="2"/>
        <v>-16.22</v>
      </c>
      <c r="N25" s="171"/>
      <c r="O25" s="171">
        <f>O26+O27</f>
        <v>79.09</v>
      </c>
      <c r="P25" s="171">
        <f>P26+P27</f>
        <v>79.09</v>
      </c>
      <c r="Q25" s="172">
        <f t="shared" si="3"/>
        <v>100</v>
      </c>
    </row>
    <row r="26" spans="1:17" ht="16.5" customHeight="1">
      <c r="A26" s="119" t="s">
        <v>213</v>
      </c>
      <c r="B26" s="123" t="s">
        <v>181</v>
      </c>
      <c r="C26" s="124" t="s">
        <v>134</v>
      </c>
      <c r="D26" s="124" t="s">
        <v>195</v>
      </c>
      <c r="E26" s="116" t="s">
        <v>86</v>
      </c>
      <c r="F26" s="38"/>
      <c r="G26" s="38" t="s">
        <v>192</v>
      </c>
      <c r="H26" s="182">
        <v>40.31</v>
      </c>
      <c r="I26" s="171">
        <v>24.09</v>
      </c>
      <c r="J26" s="196">
        <f t="shared" si="0"/>
        <v>59.761845695857104</v>
      </c>
      <c r="K26" s="171">
        <v>24.09</v>
      </c>
      <c r="L26" s="196">
        <f t="shared" si="1"/>
        <v>59.761845695857104</v>
      </c>
      <c r="M26" s="196">
        <f t="shared" si="2"/>
        <v>-16.220000000000002</v>
      </c>
      <c r="N26" s="171"/>
      <c r="O26" s="171">
        <v>24.09</v>
      </c>
      <c r="P26" s="171">
        <v>24.09</v>
      </c>
      <c r="Q26" s="172">
        <f t="shared" si="3"/>
        <v>100</v>
      </c>
    </row>
    <row r="27" spans="1:17" ht="16.5" customHeight="1">
      <c r="A27" s="119" t="s">
        <v>189</v>
      </c>
      <c r="B27" s="123" t="s">
        <v>181</v>
      </c>
      <c r="C27" s="124" t="s">
        <v>134</v>
      </c>
      <c r="D27" s="124" t="s">
        <v>195</v>
      </c>
      <c r="E27" s="116" t="s">
        <v>86</v>
      </c>
      <c r="F27" s="38"/>
      <c r="G27" s="38" t="s">
        <v>71</v>
      </c>
      <c r="H27" s="182">
        <v>55</v>
      </c>
      <c r="I27" s="171">
        <v>55</v>
      </c>
      <c r="J27" s="196">
        <f t="shared" si="0"/>
        <v>100</v>
      </c>
      <c r="K27" s="171">
        <v>55</v>
      </c>
      <c r="L27" s="196">
        <f t="shared" si="1"/>
        <v>100</v>
      </c>
      <c r="M27" s="196">
        <f t="shared" si="2"/>
        <v>0</v>
      </c>
      <c r="N27" s="171"/>
      <c r="O27" s="171">
        <v>55</v>
      </c>
      <c r="P27" s="171">
        <v>55</v>
      </c>
      <c r="Q27" s="172">
        <f t="shared" si="3"/>
        <v>100</v>
      </c>
    </row>
    <row r="28" spans="1:17" ht="16.5" customHeight="1">
      <c r="A28" s="3" t="s">
        <v>202</v>
      </c>
      <c r="B28" s="124" t="s">
        <v>181</v>
      </c>
      <c r="C28" s="124" t="s">
        <v>134</v>
      </c>
      <c r="D28" s="124" t="s">
        <v>195</v>
      </c>
      <c r="E28" s="116" t="s">
        <v>131</v>
      </c>
      <c r="F28" s="38"/>
      <c r="G28" s="38"/>
      <c r="H28" s="182">
        <v>70.04</v>
      </c>
      <c r="I28" s="171">
        <v>59.56</v>
      </c>
      <c r="J28" s="196">
        <f t="shared" si="0"/>
        <v>85.0371216447744</v>
      </c>
      <c r="K28" s="171">
        <v>59.56</v>
      </c>
      <c r="L28" s="196">
        <f t="shared" si="1"/>
        <v>85.0371216447744</v>
      </c>
      <c r="M28" s="196">
        <f t="shared" si="2"/>
        <v>-10.480000000000004</v>
      </c>
      <c r="N28" s="171"/>
      <c r="O28" s="171">
        <v>59.56</v>
      </c>
      <c r="P28" s="171">
        <v>59.56</v>
      </c>
      <c r="Q28" s="172">
        <f t="shared" si="3"/>
        <v>100</v>
      </c>
    </row>
    <row r="29" spans="1:17" ht="35.25" customHeight="1">
      <c r="A29" s="119" t="s">
        <v>200</v>
      </c>
      <c r="B29" s="123" t="s">
        <v>181</v>
      </c>
      <c r="C29" s="124" t="s">
        <v>134</v>
      </c>
      <c r="D29" s="124" t="s">
        <v>195</v>
      </c>
      <c r="E29" s="116" t="s">
        <v>201</v>
      </c>
      <c r="F29" s="38"/>
      <c r="G29" s="38"/>
      <c r="H29" s="182">
        <v>25.27</v>
      </c>
      <c r="I29" s="171">
        <v>19.53</v>
      </c>
      <c r="J29" s="196">
        <f t="shared" si="0"/>
        <v>77.2853185595568</v>
      </c>
      <c r="K29" s="171">
        <v>19.53</v>
      </c>
      <c r="L29" s="196">
        <f t="shared" si="1"/>
        <v>77.2853185595568</v>
      </c>
      <c r="M29" s="196">
        <f t="shared" si="2"/>
        <v>-5.739999999999998</v>
      </c>
      <c r="N29" s="171"/>
      <c r="O29" s="171">
        <v>19.53</v>
      </c>
      <c r="P29" s="171">
        <v>19.53</v>
      </c>
      <c r="Q29" s="172">
        <f t="shared" si="3"/>
        <v>100</v>
      </c>
    </row>
    <row r="30" spans="1:17" ht="22.5" customHeight="1">
      <c r="A30" s="119" t="s">
        <v>196</v>
      </c>
      <c r="B30" s="123" t="s">
        <v>181</v>
      </c>
      <c r="C30" s="124" t="s">
        <v>134</v>
      </c>
      <c r="D30" s="124" t="s">
        <v>195</v>
      </c>
      <c r="E30" s="116" t="s">
        <v>197</v>
      </c>
      <c r="F30" s="38"/>
      <c r="G30" s="38"/>
      <c r="H30" s="182">
        <f>H31</f>
        <v>234</v>
      </c>
      <c r="I30" s="171">
        <f>I31</f>
        <v>67.63</v>
      </c>
      <c r="J30" s="196">
        <f t="shared" si="0"/>
        <v>28.901709401709404</v>
      </c>
      <c r="K30" s="171">
        <f>K31</f>
        <v>67.63</v>
      </c>
      <c r="L30" s="196">
        <f t="shared" si="1"/>
        <v>28.901709401709404</v>
      </c>
      <c r="M30" s="196">
        <f t="shared" si="2"/>
        <v>-166.37</v>
      </c>
      <c r="N30" s="171"/>
      <c r="O30" s="171">
        <f>O31</f>
        <v>67.63</v>
      </c>
      <c r="P30" s="171">
        <f>P31</f>
        <v>67.63</v>
      </c>
      <c r="Q30" s="172">
        <f t="shared" si="3"/>
        <v>100</v>
      </c>
    </row>
    <row r="31" spans="1:17" ht="24.75" customHeight="1">
      <c r="A31" s="41" t="s">
        <v>6</v>
      </c>
      <c r="B31" s="123" t="s">
        <v>181</v>
      </c>
      <c r="C31" s="124" t="s">
        <v>134</v>
      </c>
      <c r="D31" s="124" t="s">
        <v>195</v>
      </c>
      <c r="E31" s="38" t="s">
        <v>137</v>
      </c>
      <c r="F31" s="38"/>
      <c r="G31" s="38"/>
      <c r="H31" s="182">
        <f>H32+H33</f>
        <v>234</v>
      </c>
      <c r="I31" s="171">
        <f>I32+I33</f>
        <v>67.63</v>
      </c>
      <c r="J31" s="196">
        <f t="shared" si="0"/>
        <v>28.901709401709404</v>
      </c>
      <c r="K31" s="171">
        <f>K32+K33</f>
        <v>67.63</v>
      </c>
      <c r="L31" s="196">
        <f t="shared" si="1"/>
        <v>28.901709401709404</v>
      </c>
      <c r="M31" s="196">
        <f t="shared" si="2"/>
        <v>-166.37</v>
      </c>
      <c r="N31" s="171"/>
      <c r="O31" s="171">
        <f>O32+O33</f>
        <v>67.63</v>
      </c>
      <c r="P31" s="171">
        <f>P32+P33</f>
        <v>67.63</v>
      </c>
      <c r="Q31" s="172">
        <f t="shared" si="3"/>
        <v>100</v>
      </c>
    </row>
    <row r="32" spans="1:17" ht="18.75" customHeight="1">
      <c r="A32" s="119" t="s">
        <v>213</v>
      </c>
      <c r="B32" s="123" t="s">
        <v>181</v>
      </c>
      <c r="C32" s="124" t="s">
        <v>134</v>
      </c>
      <c r="D32" s="124" t="s">
        <v>195</v>
      </c>
      <c r="E32" s="38" t="s">
        <v>137</v>
      </c>
      <c r="F32" s="38"/>
      <c r="G32" s="38" t="s">
        <v>192</v>
      </c>
      <c r="H32" s="182">
        <v>67.44</v>
      </c>
      <c r="I32" s="171">
        <f>I34</f>
        <v>47.63</v>
      </c>
      <c r="J32" s="196">
        <f t="shared" si="0"/>
        <v>70.62574139976276</v>
      </c>
      <c r="K32" s="171">
        <f>K34</f>
        <v>47.63</v>
      </c>
      <c r="L32" s="196">
        <f t="shared" si="1"/>
        <v>70.62574139976276</v>
      </c>
      <c r="M32" s="196">
        <f t="shared" si="2"/>
        <v>-19.809999999999995</v>
      </c>
      <c r="N32" s="171"/>
      <c r="O32" s="171">
        <f>O34</f>
        <v>47.63</v>
      </c>
      <c r="P32" s="171">
        <f>P34</f>
        <v>47.63</v>
      </c>
      <c r="Q32" s="172">
        <f t="shared" si="3"/>
        <v>100</v>
      </c>
    </row>
    <row r="33" spans="1:17" ht="18.75" customHeight="1">
      <c r="A33" s="119" t="s">
        <v>189</v>
      </c>
      <c r="B33" s="123" t="s">
        <v>181</v>
      </c>
      <c r="C33" s="124" t="s">
        <v>134</v>
      </c>
      <c r="D33" s="124" t="s">
        <v>195</v>
      </c>
      <c r="E33" s="38" t="s">
        <v>137</v>
      </c>
      <c r="F33" s="38"/>
      <c r="G33" s="38" t="s">
        <v>71</v>
      </c>
      <c r="H33" s="182">
        <v>166.56</v>
      </c>
      <c r="I33" s="171">
        <v>20</v>
      </c>
      <c r="J33" s="196">
        <f t="shared" si="0"/>
        <v>12.007684918347742</v>
      </c>
      <c r="K33" s="171">
        <v>20</v>
      </c>
      <c r="L33" s="196">
        <f t="shared" si="1"/>
        <v>12.007684918347742</v>
      </c>
      <c r="M33" s="196">
        <f t="shared" si="2"/>
        <v>-146.56</v>
      </c>
      <c r="N33" s="171"/>
      <c r="O33" s="171">
        <v>20</v>
      </c>
      <c r="P33" s="171">
        <v>20</v>
      </c>
      <c r="Q33" s="172">
        <f t="shared" si="3"/>
        <v>100</v>
      </c>
    </row>
    <row r="34" spans="1:17" ht="29.25" customHeight="1">
      <c r="A34" s="41" t="s">
        <v>3</v>
      </c>
      <c r="B34" s="123" t="s">
        <v>181</v>
      </c>
      <c r="C34" s="124" t="s">
        <v>134</v>
      </c>
      <c r="D34" s="124" t="s">
        <v>195</v>
      </c>
      <c r="E34" s="38" t="s">
        <v>138</v>
      </c>
      <c r="F34" s="38"/>
      <c r="G34" s="38"/>
      <c r="H34" s="182">
        <v>234</v>
      </c>
      <c r="I34" s="171">
        <v>47.63</v>
      </c>
      <c r="J34" s="196">
        <f t="shared" si="0"/>
        <v>20.354700854700855</v>
      </c>
      <c r="K34" s="171">
        <v>47.63</v>
      </c>
      <c r="L34" s="196">
        <f t="shared" si="1"/>
        <v>20.354700854700855</v>
      </c>
      <c r="M34" s="196">
        <f t="shared" si="2"/>
        <v>-186.37</v>
      </c>
      <c r="N34" s="171"/>
      <c r="O34" s="171">
        <v>47.63</v>
      </c>
      <c r="P34" s="171">
        <v>47.63</v>
      </c>
      <c r="Q34" s="172">
        <f t="shared" si="3"/>
        <v>100</v>
      </c>
    </row>
    <row r="35" spans="1:17" ht="13.5" customHeight="1">
      <c r="A35" s="119" t="s">
        <v>198</v>
      </c>
      <c r="B35" s="123" t="s">
        <v>181</v>
      </c>
      <c r="C35" s="124" t="s">
        <v>134</v>
      </c>
      <c r="D35" s="124" t="s">
        <v>195</v>
      </c>
      <c r="E35" s="38" t="s">
        <v>199</v>
      </c>
      <c r="F35" s="38"/>
      <c r="G35" s="38"/>
      <c r="H35" s="182">
        <f>H36</f>
        <v>0.12</v>
      </c>
      <c r="I35" s="171">
        <f>I36</f>
        <v>0.12</v>
      </c>
      <c r="J35" s="196">
        <f t="shared" si="0"/>
        <v>100</v>
      </c>
      <c r="K35" s="171">
        <f>K36</f>
        <v>0.12</v>
      </c>
      <c r="L35" s="196">
        <f t="shared" si="1"/>
        <v>100</v>
      </c>
      <c r="M35" s="196">
        <f t="shared" si="2"/>
        <v>0</v>
      </c>
      <c r="N35" s="171"/>
      <c r="O35" s="171">
        <f>O36</f>
        <v>0.12</v>
      </c>
      <c r="P35" s="171">
        <f>P36</f>
        <v>0.12</v>
      </c>
      <c r="Q35" s="172">
        <f t="shared" si="3"/>
        <v>100</v>
      </c>
    </row>
    <row r="36" spans="1:17" ht="17.25" customHeight="1">
      <c r="A36" s="41" t="s">
        <v>135</v>
      </c>
      <c r="B36" s="123" t="s">
        <v>181</v>
      </c>
      <c r="C36" s="124" t="s">
        <v>134</v>
      </c>
      <c r="D36" s="124" t="s">
        <v>195</v>
      </c>
      <c r="E36" s="38" t="s">
        <v>139</v>
      </c>
      <c r="F36" s="38"/>
      <c r="G36" s="38"/>
      <c r="H36" s="182">
        <f>H38</f>
        <v>0.12</v>
      </c>
      <c r="I36" s="171">
        <f>I38</f>
        <v>0.12</v>
      </c>
      <c r="J36" s="196">
        <f t="shared" si="0"/>
        <v>100</v>
      </c>
      <c r="K36" s="171">
        <f>K38</f>
        <v>0.12</v>
      </c>
      <c r="L36" s="196">
        <f t="shared" si="1"/>
        <v>100</v>
      </c>
      <c r="M36" s="196">
        <f t="shared" si="2"/>
        <v>0</v>
      </c>
      <c r="N36" s="171"/>
      <c r="O36" s="171">
        <f>O38</f>
        <v>0.12</v>
      </c>
      <c r="P36" s="171">
        <f>P38</f>
        <v>0.12</v>
      </c>
      <c r="Q36" s="172">
        <f t="shared" si="3"/>
        <v>100</v>
      </c>
    </row>
    <row r="37" spans="1:17" ht="21.75" customHeight="1">
      <c r="A37" s="41" t="s">
        <v>136</v>
      </c>
      <c r="B37" s="123" t="s">
        <v>181</v>
      </c>
      <c r="C37" s="124" t="s">
        <v>134</v>
      </c>
      <c r="D37" s="124" t="s">
        <v>195</v>
      </c>
      <c r="E37" s="38" t="s">
        <v>140</v>
      </c>
      <c r="F37" s="38"/>
      <c r="G37" s="38"/>
      <c r="H37" s="182"/>
      <c r="I37" s="171"/>
      <c r="J37" s="196"/>
      <c r="K37" s="171"/>
      <c r="L37" s="196"/>
      <c r="M37" s="196">
        <f t="shared" si="2"/>
        <v>0</v>
      </c>
      <c r="N37" s="171"/>
      <c r="O37" s="171"/>
      <c r="P37" s="171"/>
      <c r="Q37" s="172">
        <v>0</v>
      </c>
    </row>
    <row r="38" spans="1:17" ht="15" customHeight="1">
      <c r="A38" s="119" t="s">
        <v>213</v>
      </c>
      <c r="B38" s="123" t="s">
        <v>181</v>
      </c>
      <c r="C38" s="124" t="s">
        <v>134</v>
      </c>
      <c r="D38" s="124" t="s">
        <v>195</v>
      </c>
      <c r="E38" s="38" t="s">
        <v>140</v>
      </c>
      <c r="F38" s="38"/>
      <c r="G38" s="38" t="s">
        <v>192</v>
      </c>
      <c r="H38" s="182">
        <v>0.12</v>
      </c>
      <c r="I38" s="171">
        <v>0.12</v>
      </c>
      <c r="J38" s="196">
        <f t="shared" si="0"/>
        <v>100</v>
      </c>
      <c r="K38" s="171">
        <v>0.12</v>
      </c>
      <c r="L38" s="196">
        <f t="shared" si="1"/>
        <v>100</v>
      </c>
      <c r="M38" s="196">
        <f t="shared" si="2"/>
        <v>0</v>
      </c>
      <c r="N38" s="171"/>
      <c r="O38" s="171">
        <v>0.12</v>
      </c>
      <c r="P38" s="171">
        <v>0.12</v>
      </c>
      <c r="Q38" s="172">
        <f t="shared" si="3"/>
        <v>100</v>
      </c>
    </row>
    <row r="39" spans="1:17" ht="32.25" customHeight="1">
      <c r="A39" s="200" t="s">
        <v>275</v>
      </c>
      <c r="B39" s="121" t="s">
        <v>181</v>
      </c>
      <c r="C39" s="124" t="s">
        <v>274</v>
      </c>
      <c r="D39" s="124"/>
      <c r="E39" s="38"/>
      <c r="F39" s="38"/>
      <c r="G39" s="38"/>
      <c r="H39" s="182">
        <f aca="true" t="shared" si="6" ref="H39:I42">H40</f>
        <v>21.1</v>
      </c>
      <c r="I39" s="171">
        <f t="shared" si="6"/>
        <v>5.53</v>
      </c>
      <c r="J39" s="196">
        <f t="shared" si="0"/>
        <v>26.208530805687204</v>
      </c>
      <c r="K39" s="171">
        <f>K40</f>
        <v>5.53</v>
      </c>
      <c r="L39" s="196">
        <f t="shared" si="1"/>
        <v>26.208530805687204</v>
      </c>
      <c r="M39" s="196">
        <f t="shared" si="2"/>
        <v>-15.57</v>
      </c>
      <c r="N39" s="171"/>
      <c r="O39" s="171">
        <f aca="true" t="shared" si="7" ref="O39:P43">O40</f>
        <v>5.53</v>
      </c>
      <c r="P39" s="171">
        <f t="shared" si="7"/>
        <v>5.53</v>
      </c>
      <c r="Q39" s="172">
        <f t="shared" si="3"/>
        <v>100</v>
      </c>
    </row>
    <row r="40" spans="1:17" ht="15.75" customHeight="1">
      <c r="A40" s="41" t="s">
        <v>191</v>
      </c>
      <c r="B40" s="121" t="s">
        <v>181</v>
      </c>
      <c r="C40" s="124" t="s">
        <v>274</v>
      </c>
      <c r="D40" s="116" t="s">
        <v>190</v>
      </c>
      <c r="E40" s="38"/>
      <c r="F40" s="38"/>
      <c r="G40" s="38"/>
      <c r="H40" s="182">
        <f t="shared" si="6"/>
        <v>21.1</v>
      </c>
      <c r="I40" s="171">
        <f t="shared" si="6"/>
        <v>5.53</v>
      </c>
      <c r="J40" s="196">
        <f t="shared" si="0"/>
        <v>26.208530805687204</v>
      </c>
      <c r="K40" s="171">
        <f>K41</f>
        <v>5.53</v>
      </c>
      <c r="L40" s="196">
        <f t="shared" si="1"/>
        <v>26.208530805687204</v>
      </c>
      <c r="M40" s="196">
        <f t="shared" si="2"/>
        <v>-15.57</v>
      </c>
      <c r="N40" s="171"/>
      <c r="O40" s="171">
        <f t="shared" si="7"/>
        <v>5.53</v>
      </c>
      <c r="P40" s="171">
        <f t="shared" si="7"/>
        <v>5.53</v>
      </c>
      <c r="Q40" s="172">
        <f t="shared" si="3"/>
        <v>100</v>
      </c>
    </row>
    <row r="41" spans="1:17" ht="14.25" customHeight="1">
      <c r="A41" s="117" t="s">
        <v>44</v>
      </c>
      <c r="B41" s="121" t="s">
        <v>181</v>
      </c>
      <c r="C41" s="124" t="s">
        <v>274</v>
      </c>
      <c r="D41" s="124" t="s">
        <v>195</v>
      </c>
      <c r="E41" s="38"/>
      <c r="F41" s="38"/>
      <c r="G41" s="38"/>
      <c r="H41" s="182">
        <f t="shared" si="6"/>
        <v>21.1</v>
      </c>
      <c r="I41" s="171">
        <f t="shared" si="6"/>
        <v>5.53</v>
      </c>
      <c r="J41" s="196">
        <f t="shared" si="0"/>
        <v>26.208530805687204</v>
      </c>
      <c r="K41" s="171">
        <f>K42</f>
        <v>5.53</v>
      </c>
      <c r="L41" s="196">
        <f t="shared" si="1"/>
        <v>26.208530805687204</v>
      </c>
      <c r="M41" s="196">
        <f t="shared" si="2"/>
        <v>-15.57</v>
      </c>
      <c r="N41" s="171"/>
      <c r="O41" s="171">
        <f t="shared" si="7"/>
        <v>5.53</v>
      </c>
      <c r="P41" s="171">
        <f t="shared" si="7"/>
        <v>5.53</v>
      </c>
      <c r="Q41" s="172">
        <f t="shared" si="3"/>
        <v>100</v>
      </c>
    </row>
    <row r="42" spans="1:17" ht="37.5" customHeight="1">
      <c r="A42" s="118" t="s">
        <v>129</v>
      </c>
      <c r="B42" s="121" t="s">
        <v>181</v>
      </c>
      <c r="C42" s="124" t="s">
        <v>274</v>
      </c>
      <c r="D42" s="124" t="s">
        <v>195</v>
      </c>
      <c r="E42" s="116" t="s">
        <v>127</v>
      </c>
      <c r="F42" s="38"/>
      <c r="G42" s="38"/>
      <c r="H42" s="182">
        <f t="shared" si="6"/>
        <v>21.1</v>
      </c>
      <c r="I42" s="171">
        <f t="shared" si="6"/>
        <v>5.53</v>
      </c>
      <c r="J42" s="196">
        <f t="shared" si="0"/>
        <v>26.208530805687204</v>
      </c>
      <c r="K42" s="171">
        <f>K43</f>
        <v>5.53</v>
      </c>
      <c r="L42" s="196">
        <f t="shared" si="1"/>
        <v>26.208530805687204</v>
      </c>
      <c r="M42" s="196">
        <f t="shared" si="2"/>
        <v>-15.57</v>
      </c>
      <c r="N42" s="171"/>
      <c r="O42" s="171">
        <f t="shared" si="7"/>
        <v>5.53</v>
      </c>
      <c r="P42" s="171">
        <f t="shared" si="7"/>
        <v>5.53</v>
      </c>
      <c r="Q42" s="172">
        <f t="shared" si="3"/>
        <v>100</v>
      </c>
    </row>
    <row r="43" spans="1:17" ht="14.25" customHeight="1">
      <c r="A43" s="118" t="s">
        <v>130</v>
      </c>
      <c r="B43" s="121" t="s">
        <v>181</v>
      </c>
      <c r="C43" s="124" t="s">
        <v>274</v>
      </c>
      <c r="D43" s="124" t="s">
        <v>195</v>
      </c>
      <c r="E43" s="116" t="s">
        <v>86</v>
      </c>
      <c r="F43" s="38"/>
      <c r="G43" s="38"/>
      <c r="H43" s="182">
        <f>H44+H45</f>
        <v>21.1</v>
      </c>
      <c r="I43" s="171">
        <f>I44</f>
        <v>5.53</v>
      </c>
      <c r="J43" s="196">
        <f t="shared" si="0"/>
        <v>26.208530805687204</v>
      </c>
      <c r="K43" s="171">
        <f>K44</f>
        <v>5.53</v>
      </c>
      <c r="L43" s="196">
        <f t="shared" si="1"/>
        <v>26.208530805687204</v>
      </c>
      <c r="M43" s="196">
        <f t="shared" si="2"/>
        <v>-15.57</v>
      </c>
      <c r="N43" s="171"/>
      <c r="O43" s="171">
        <f t="shared" si="7"/>
        <v>5.53</v>
      </c>
      <c r="P43" s="171">
        <f t="shared" si="7"/>
        <v>5.53</v>
      </c>
      <c r="Q43" s="172">
        <f t="shared" si="3"/>
        <v>100</v>
      </c>
    </row>
    <row r="44" spans="1:17" ht="15" customHeight="1">
      <c r="A44" s="119" t="s">
        <v>213</v>
      </c>
      <c r="B44" s="121" t="s">
        <v>181</v>
      </c>
      <c r="C44" s="124" t="s">
        <v>274</v>
      </c>
      <c r="D44" s="124" t="s">
        <v>195</v>
      </c>
      <c r="E44" s="116" t="s">
        <v>86</v>
      </c>
      <c r="F44" s="38"/>
      <c r="G44" s="38" t="s">
        <v>192</v>
      </c>
      <c r="H44" s="182">
        <v>21.1</v>
      </c>
      <c r="I44" s="171">
        <f>I46+I47</f>
        <v>5.53</v>
      </c>
      <c r="J44" s="196">
        <f t="shared" si="0"/>
        <v>26.208530805687204</v>
      </c>
      <c r="K44" s="171">
        <f>K46+K47</f>
        <v>5.53</v>
      </c>
      <c r="L44" s="196">
        <f t="shared" si="1"/>
        <v>26.208530805687204</v>
      </c>
      <c r="M44" s="196">
        <f t="shared" si="2"/>
        <v>-15.57</v>
      </c>
      <c r="N44" s="171"/>
      <c r="O44" s="171">
        <f>O46+O47</f>
        <v>5.53</v>
      </c>
      <c r="P44" s="171">
        <f>P46+P47</f>
        <v>5.53</v>
      </c>
      <c r="Q44" s="172">
        <f t="shared" si="3"/>
        <v>100</v>
      </c>
    </row>
    <row r="45" spans="1:17" ht="15" customHeight="1">
      <c r="A45" s="119" t="s">
        <v>189</v>
      </c>
      <c r="B45" s="121" t="s">
        <v>181</v>
      </c>
      <c r="C45" s="124" t="s">
        <v>274</v>
      </c>
      <c r="D45" s="124" t="s">
        <v>195</v>
      </c>
      <c r="E45" s="116" t="s">
        <v>86</v>
      </c>
      <c r="F45" s="38"/>
      <c r="G45" s="38" t="s">
        <v>71</v>
      </c>
      <c r="H45" s="182"/>
      <c r="I45" s="171"/>
      <c r="J45" s="196"/>
      <c r="K45" s="171"/>
      <c r="L45" s="196"/>
      <c r="M45" s="196">
        <f t="shared" si="2"/>
        <v>0</v>
      </c>
      <c r="N45" s="171"/>
      <c r="O45" s="171"/>
      <c r="P45" s="171"/>
      <c r="Q45" s="172">
        <v>0</v>
      </c>
    </row>
    <row r="46" spans="1:17" ht="15" customHeight="1">
      <c r="A46" s="3" t="s">
        <v>202</v>
      </c>
      <c r="B46" s="122" t="s">
        <v>181</v>
      </c>
      <c r="C46" s="124" t="s">
        <v>274</v>
      </c>
      <c r="D46" s="124" t="s">
        <v>195</v>
      </c>
      <c r="E46" s="116" t="s">
        <v>131</v>
      </c>
      <c r="F46" s="38"/>
      <c r="G46" s="38"/>
      <c r="H46" s="182">
        <v>15.37</v>
      </c>
      <c r="I46" s="171">
        <v>4.25</v>
      </c>
      <c r="J46" s="196">
        <f t="shared" si="0"/>
        <v>27.65126870527001</v>
      </c>
      <c r="K46" s="171">
        <v>4.25</v>
      </c>
      <c r="L46" s="196">
        <f t="shared" si="1"/>
        <v>27.65126870527001</v>
      </c>
      <c r="M46" s="196">
        <f t="shared" si="2"/>
        <v>-11.12</v>
      </c>
      <c r="N46" s="171"/>
      <c r="O46" s="171">
        <v>4.25</v>
      </c>
      <c r="P46" s="171">
        <v>4.25</v>
      </c>
      <c r="Q46" s="172">
        <f t="shared" si="3"/>
        <v>100</v>
      </c>
    </row>
    <row r="47" spans="1:17" ht="25.5" customHeight="1">
      <c r="A47" s="119" t="s">
        <v>200</v>
      </c>
      <c r="B47" s="121" t="s">
        <v>181</v>
      </c>
      <c r="C47" s="124" t="s">
        <v>274</v>
      </c>
      <c r="D47" s="124" t="s">
        <v>195</v>
      </c>
      <c r="E47" s="116" t="s">
        <v>201</v>
      </c>
      <c r="F47" s="38"/>
      <c r="G47" s="38"/>
      <c r="H47" s="182">
        <v>5.73</v>
      </c>
      <c r="I47" s="171">
        <v>1.28</v>
      </c>
      <c r="J47" s="196">
        <f t="shared" si="0"/>
        <v>22.33856893542757</v>
      </c>
      <c r="K47" s="171">
        <v>1.28</v>
      </c>
      <c r="L47" s="196">
        <f t="shared" si="1"/>
        <v>22.33856893542757</v>
      </c>
      <c r="M47" s="196">
        <f t="shared" si="2"/>
        <v>-4.45</v>
      </c>
      <c r="N47" s="171"/>
      <c r="O47" s="171">
        <v>1.28</v>
      </c>
      <c r="P47" s="171">
        <v>1.28</v>
      </c>
      <c r="Q47" s="172">
        <f t="shared" si="3"/>
        <v>100</v>
      </c>
    </row>
    <row r="48" spans="1:17" ht="14.25" customHeight="1">
      <c r="A48" s="125" t="s">
        <v>26</v>
      </c>
      <c r="B48" s="121" t="s">
        <v>181</v>
      </c>
      <c r="C48" s="126" t="s">
        <v>144</v>
      </c>
      <c r="D48" s="116"/>
      <c r="E48" s="116"/>
      <c r="F48" s="116"/>
      <c r="G48" s="116"/>
      <c r="H48" s="184">
        <f>H49</f>
        <v>3</v>
      </c>
      <c r="I48" s="171"/>
      <c r="J48" s="196">
        <f t="shared" si="0"/>
        <v>0</v>
      </c>
      <c r="K48" s="171"/>
      <c r="L48" s="196">
        <f t="shared" si="1"/>
        <v>0</v>
      </c>
      <c r="M48" s="196">
        <f t="shared" si="2"/>
        <v>-3</v>
      </c>
      <c r="N48" s="171"/>
      <c r="O48" s="171"/>
      <c r="P48" s="171"/>
      <c r="Q48" s="172">
        <v>0</v>
      </c>
    </row>
    <row r="49" spans="1:17" ht="15.75" customHeight="1">
      <c r="A49" s="41" t="s">
        <v>191</v>
      </c>
      <c r="B49" s="123" t="s">
        <v>181</v>
      </c>
      <c r="C49" s="38" t="s">
        <v>144</v>
      </c>
      <c r="D49" s="124" t="s">
        <v>204</v>
      </c>
      <c r="E49" s="116"/>
      <c r="F49" s="116"/>
      <c r="G49" s="116"/>
      <c r="H49" s="184">
        <f>H50</f>
        <v>3</v>
      </c>
      <c r="I49" s="171"/>
      <c r="J49" s="196">
        <f t="shared" si="0"/>
        <v>0</v>
      </c>
      <c r="K49" s="171"/>
      <c r="L49" s="196">
        <f t="shared" si="1"/>
        <v>0</v>
      </c>
      <c r="M49" s="196">
        <f t="shared" si="2"/>
        <v>-3</v>
      </c>
      <c r="N49" s="171"/>
      <c r="O49" s="171"/>
      <c r="P49" s="171"/>
      <c r="Q49" s="172">
        <v>0</v>
      </c>
    </row>
    <row r="50" spans="1:17" ht="30.75" customHeight="1">
      <c r="A50" s="128" t="s">
        <v>145</v>
      </c>
      <c r="B50" s="123" t="s">
        <v>181</v>
      </c>
      <c r="C50" s="38" t="s">
        <v>144</v>
      </c>
      <c r="D50" s="124" t="s">
        <v>204</v>
      </c>
      <c r="E50" s="129"/>
      <c r="F50" s="129"/>
      <c r="G50" s="129"/>
      <c r="H50" s="184">
        <f>H51</f>
        <v>3</v>
      </c>
      <c r="I50" s="171"/>
      <c r="J50" s="196">
        <f t="shared" si="0"/>
        <v>0</v>
      </c>
      <c r="K50" s="171"/>
      <c r="L50" s="196">
        <f t="shared" si="1"/>
        <v>0</v>
      </c>
      <c r="M50" s="196">
        <f t="shared" si="2"/>
        <v>-3</v>
      </c>
      <c r="N50" s="171"/>
      <c r="O50" s="171"/>
      <c r="P50" s="171"/>
      <c r="Q50" s="172">
        <v>0</v>
      </c>
    </row>
    <row r="51" spans="1:17" ht="18.75" customHeight="1">
      <c r="A51" s="119" t="s">
        <v>146</v>
      </c>
      <c r="B51" s="123" t="s">
        <v>181</v>
      </c>
      <c r="C51" s="38" t="s">
        <v>144</v>
      </c>
      <c r="D51" s="124" t="s">
        <v>204</v>
      </c>
      <c r="E51" s="116" t="s">
        <v>203</v>
      </c>
      <c r="F51" s="116"/>
      <c r="G51" s="116"/>
      <c r="H51" s="184">
        <f>H52</f>
        <v>3</v>
      </c>
      <c r="I51" s="171"/>
      <c r="J51" s="196">
        <f t="shared" si="0"/>
        <v>0</v>
      </c>
      <c r="K51" s="171"/>
      <c r="L51" s="196">
        <f t="shared" si="1"/>
        <v>0</v>
      </c>
      <c r="M51" s="196">
        <f t="shared" si="2"/>
        <v>-3</v>
      </c>
      <c r="N51" s="171"/>
      <c r="O51" s="171"/>
      <c r="P51" s="171"/>
      <c r="Q51" s="172">
        <v>0</v>
      </c>
    </row>
    <row r="52" spans="1:17" ht="21.75" customHeight="1">
      <c r="A52" s="119" t="s">
        <v>213</v>
      </c>
      <c r="B52" s="123" t="s">
        <v>181</v>
      </c>
      <c r="C52" s="38" t="s">
        <v>144</v>
      </c>
      <c r="D52" s="124" t="s">
        <v>204</v>
      </c>
      <c r="E52" s="116" t="s">
        <v>203</v>
      </c>
      <c r="F52" s="116"/>
      <c r="G52" s="116" t="s">
        <v>192</v>
      </c>
      <c r="H52" s="184">
        <v>3</v>
      </c>
      <c r="I52" s="171"/>
      <c r="J52" s="196">
        <f t="shared" si="0"/>
        <v>0</v>
      </c>
      <c r="K52" s="171"/>
      <c r="L52" s="196">
        <f t="shared" si="1"/>
        <v>0</v>
      </c>
      <c r="M52" s="196">
        <f t="shared" si="2"/>
        <v>-3</v>
      </c>
      <c r="N52" s="171"/>
      <c r="O52" s="171"/>
      <c r="P52" s="171"/>
      <c r="Q52" s="172">
        <v>0</v>
      </c>
    </row>
    <row r="53" spans="1:17" ht="32.25" customHeight="1">
      <c r="A53" s="120" t="s">
        <v>25</v>
      </c>
      <c r="B53" s="121" t="s">
        <v>181</v>
      </c>
      <c r="C53" s="126" t="s">
        <v>141</v>
      </c>
      <c r="D53" s="122"/>
      <c r="E53" s="126"/>
      <c r="F53" s="129"/>
      <c r="G53" s="129"/>
      <c r="H53" s="183">
        <f aca="true" t="shared" si="8" ref="H53:H58">H54</f>
        <v>0</v>
      </c>
      <c r="I53" s="171"/>
      <c r="J53" s="196">
        <v>0</v>
      </c>
      <c r="K53" s="171"/>
      <c r="L53" s="196"/>
      <c r="M53" s="196">
        <f t="shared" si="2"/>
        <v>0</v>
      </c>
      <c r="N53" s="171"/>
      <c r="O53" s="171"/>
      <c r="P53" s="171"/>
      <c r="Q53" s="172">
        <v>0</v>
      </c>
    </row>
    <row r="54" spans="1:17" ht="24" customHeight="1">
      <c r="A54" s="41" t="s">
        <v>191</v>
      </c>
      <c r="B54" s="123" t="s">
        <v>181</v>
      </c>
      <c r="C54" s="38" t="s">
        <v>141</v>
      </c>
      <c r="D54" s="124" t="s">
        <v>190</v>
      </c>
      <c r="E54" s="38"/>
      <c r="F54" s="129"/>
      <c r="G54" s="129"/>
      <c r="H54" s="183">
        <f t="shared" si="8"/>
        <v>0</v>
      </c>
      <c r="I54" s="171"/>
      <c r="J54" s="196">
        <v>0</v>
      </c>
      <c r="K54" s="171"/>
      <c r="L54" s="196"/>
      <c r="M54" s="196">
        <f t="shared" si="2"/>
        <v>0</v>
      </c>
      <c r="N54" s="171"/>
      <c r="O54" s="171"/>
      <c r="P54" s="171"/>
      <c r="Q54" s="172">
        <v>0</v>
      </c>
    </row>
    <row r="55" spans="1:17" ht="24" customHeight="1">
      <c r="A55" s="119" t="s">
        <v>142</v>
      </c>
      <c r="B55" s="123" t="s">
        <v>181</v>
      </c>
      <c r="C55" s="38" t="s">
        <v>141</v>
      </c>
      <c r="D55" s="124" t="s">
        <v>205</v>
      </c>
      <c r="E55" s="38"/>
      <c r="F55" s="129"/>
      <c r="G55" s="129"/>
      <c r="H55" s="183">
        <f t="shared" si="8"/>
        <v>0</v>
      </c>
      <c r="I55" s="171"/>
      <c r="J55" s="196">
        <v>0</v>
      </c>
      <c r="K55" s="171"/>
      <c r="L55" s="196"/>
      <c r="M55" s="196">
        <f t="shared" si="2"/>
        <v>0</v>
      </c>
      <c r="N55" s="171"/>
      <c r="O55" s="171"/>
      <c r="P55" s="171"/>
      <c r="Q55" s="172">
        <v>0</v>
      </c>
    </row>
    <row r="56" spans="1:17" ht="31.5" customHeight="1">
      <c r="A56" s="119" t="s">
        <v>196</v>
      </c>
      <c r="B56" s="123" t="s">
        <v>181</v>
      </c>
      <c r="C56" s="38" t="s">
        <v>141</v>
      </c>
      <c r="D56" s="124" t="s">
        <v>205</v>
      </c>
      <c r="E56" s="38" t="s">
        <v>197</v>
      </c>
      <c r="F56" s="129"/>
      <c r="G56" s="129"/>
      <c r="H56" s="183">
        <f t="shared" si="8"/>
        <v>0</v>
      </c>
      <c r="I56" s="171"/>
      <c r="J56" s="196">
        <v>0</v>
      </c>
      <c r="K56" s="171"/>
      <c r="L56" s="196"/>
      <c r="M56" s="196">
        <f t="shared" si="2"/>
        <v>0</v>
      </c>
      <c r="N56" s="171"/>
      <c r="O56" s="171"/>
      <c r="P56" s="171"/>
      <c r="Q56" s="172">
        <v>0</v>
      </c>
    </row>
    <row r="57" spans="1:17" ht="24.75" customHeight="1">
      <c r="A57" s="119" t="s">
        <v>2</v>
      </c>
      <c r="B57" s="123" t="s">
        <v>181</v>
      </c>
      <c r="C57" s="38" t="s">
        <v>141</v>
      </c>
      <c r="D57" s="124" t="s">
        <v>205</v>
      </c>
      <c r="E57" s="38" t="s">
        <v>137</v>
      </c>
      <c r="F57" s="129"/>
      <c r="G57" s="129"/>
      <c r="H57" s="183">
        <f t="shared" si="8"/>
        <v>0</v>
      </c>
      <c r="I57" s="171"/>
      <c r="J57" s="196">
        <v>0</v>
      </c>
      <c r="K57" s="171"/>
      <c r="L57" s="196"/>
      <c r="M57" s="196">
        <f t="shared" si="2"/>
        <v>0</v>
      </c>
      <c r="N57" s="171"/>
      <c r="O57" s="171"/>
      <c r="P57" s="171"/>
      <c r="Q57" s="172">
        <v>0</v>
      </c>
    </row>
    <row r="58" spans="1:17" ht="27" customHeight="1">
      <c r="A58" s="119" t="s">
        <v>213</v>
      </c>
      <c r="B58" s="123" t="s">
        <v>181</v>
      </c>
      <c r="C58" s="38" t="s">
        <v>141</v>
      </c>
      <c r="D58" s="124" t="s">
        <v>205</v>
      </c>
      <c r="E58" s="38" t="s">
        <v>137</v>
      </c>
      <c r="F58" s="129"/>
      <c r="G58" s="129" t="s">
        <v>192</v>
      </c>
      <c r="H58" s="183">
        <f t="shared" si="8"/>
        <v>0</v>
      </c>
      <c r="I58" s="171"/>
      <c r="J58" s="196">
        <v>0</v>
      </c>
      <c r="K58" s="171"/>
      <c r="L58" s="196"/>
      <c r="M58" s="196">
        <f t="shared" si="2"/>
        <v>0</v>
      </c>
      <c r="N58" s="171"/>
      <c r="O58" s="171"/>
      <c r="P58" s="171"/>
      <c r="Q58" s="172">
        <v>0</v>
      </c>
    </row>
    <row r="59" spans="1:17" ht="24.75" customHeight="1">
      <c r="A59" s="119" t="s">
        <v>4</v>
      </c>
      <c r="B59" s="123" t="s">
        <v>181</v>
      </c>
      <c r="C59" s="38" t="s">
        <v>141</v>
      </c>
      <c r="D59" s="124" t="s">
        <v>205</v>
      </c>
      <c r="E59" s="38" t="s">
        <v>138</v>
      </c>
      <c r="F59" s="129"/>
      <c r="G59" s="129"/>
      <c r="H59" s="183"/>
      <c r="I59" s="171"/>
      <c r="J59" s="196">
        <v>0</v>
      </c>
      <c r="K59" s="171"/>
      <c r="L59" s="196"/>
      <c r="M59" s="196">
        <f t="shared" si="2"/>
        <v>0</v>
      </c>
      <c r="N59" s="171"/>
      <c r="O59" s="171"/>
      <c r="P59" s="171"/>
      <c r="Q59" s="172">
        <v>0</v>
      </c>
    </row>
    <row r="60" spans="1:17" ht="11.25" customHeight="1">
      <c r="A60" s="130" t="s">
        <v>27</v>
      </c>
      <c r="B60" s="131" t="s">
        <v>181</v>
      </c>
      <c r="C60" s="131" t="s">
        <v>147</v>
      </c>
      <c r="D60" s="132"/>
      <c r="E60" s="132"/>
      <c r="F60" s="132"/>
      <c r="G60" s="129"/>
      <c r="H60" s="183">
        <f>H62</f>
        <v>1.5</v>
      </c>
      <c r="I60" s="171">
        <f>I61</f>
        <v>1.5</v>
      </c>
      <c r="J60" s="196">
        <f t="shared" si="0"/>
        <v>100</v>
      </c>
      <c r="K60" s="171">
        <f>K61</f>
        <v>1.5</v>
      </c>
      <c r="L60" s="196">
        <f t="shared" si="1"/>
        <v>100</v>
      </c>
      <c r="M60" s="196">
        <f t="shared" si="2"/>
        <v>0</v>
      </c>
      <c r="N60" s="171"/>
      <c r="O60" s="171">
        <f aca="true" t="shared" si="9" ref="O60:P62">O61</f>
        <v>1.5</v>
      </c>
      <c r="P60" s="171">
        <f t="shared" si="9"/>
        <v>1.5</v>
      </c>
      <c r="Q60" s="172">
        <f t="shared" si="3"/>
        <v>100</v>
      </c>
    </row>
    <row r="61" spans="1:17" ht="11.25" customHeight="1">
      <c r="A61" s="119" t="s">
        <v>213</v>
      </c>
      <c r="B61" s="131" t="s">
        <v>192</v>
      </c>
      <c r="C61" s="131"/>
      <c r="D61" s="132"/>
      <c r="E61" s="132"/>
      <c r="F61" s="132"/>
      <c r="G61" s="129"/>
      <c r="H61" s="183">
        <v>1.5</v>
      </c>
      <c r="I61" s="171">
        <f>I62</f>
        <v>1.5</v>
      </c>
      <c r="J61" s="196">
        <f t="shared" si="0"/>
        <v>100</v>
      </c>
      <c r="K61" s="171">
        <f>K62</f>
        <v>1.5</v>
      </c>
      <c r="L61" s="196">
        <f t="shared" si="1"/>
        <v>100</v>
      </c>
      <c r="M61" s="196">
        <f t="shared" si="2"/>
        <v>0</v>
      </c>
      <c r="N61" s="171"/>
      <c r="O61" s="171">
        <f t="shared" si="9"/>
        <v>1.5</v>
      </c>
      <c r="P61" s="171">
        <f t="shared" si="9"/>
        <v>1.5</v>
      </c>
      <c r="Q61" s="172">
        <f t="shared" si="3"/>
        <v>100</v>
      </c>
    </row>
    <row r="62" spans="1:17" ht="19.5" customHeight="1">
      <c r="A62" s="41" t="s">
        <v>191</v>
      </c>
      <c r="B62" s="39" t="s">
        <v>181</v>
      </c>
      <c r="C62" s="39" t="s">
        <v>147</v>
      </c>
      <c r="D62" s="133" t="s">
        <v>190</v>
      </c>
      <c r="E62" s="133"/>
      <c r="F62" s="133"/>
      <c r="G62" s="129"/>
      <c r="H62" s="183">
        <f>H63</f>
        <v>1.5</v>
      </c>
      <c r="I62" s="171">
        <f>I63</f>
        <v>1.5</v>
      </c>
      <c r="J62" s="196">
        <f t="shared" si="0"/>
        <v>100</v>
      </c>
      <c r="K62" s="171">
        <f>K63</f>
        <v>1.5</v>
      </c>
      <c r="L62" s="196">
        <f t="shared" si="1"/>
        <v>100</v>
      </c>
      <c r="M62" s="196">
        <f t="shared" si="2"/>
        <v>0</v>
      </c>
      <c r="N62" s="171"/>
      <c r="O62" s="171">
        <f t="shared" si="9"/>
        <v>1.5</v>
      </c>
      <c r="P62" s="171">
        <f t="shared" si="9"/>
        <v>1.5</v>
      </c>
      <c r="Q62" s="172">
        <f t="shared" si="3"/>
        <v>100</v>
      </c>
    </row>
    <row r="63" spans="1:17" ht="16.5" customHeight="1">
      <c r="A63" s="40" t="s">
        <v>109</v>
      </c>
      <c r="B63" s="39" t="s">
        <v>181</v>
      </c>
      <c r="C63" s="39" t="s">
        <v>147</v>
      </c>
      <c r="D63" s="133" t="s">
        <v>229</v>
      </c>
      <c r="E63" s="134"/>
      <c r="F63" s="134"/>
      <c r="G63" s="129"/>
      <c r="H63" s="183">
        <f>H69</f>
        <v>1.5</v>
      </c>
      <c r="I63" s="171">
        <f>I68</f>
        <v>1.5</v>
      </c>
      <c r="J63" s="196">
        <f t="shared" si="0"/>
        <v>100</v>
      </c>
      <c r="K63" s="171">
        <f>K68</f>
        <v>1.5</v>
      </c>
      <c r="L63" s="196">
        <f t="shared" si="1"/>
        <v>100</v>
      </c>
      <c r="M63" s="196">
        <f t="shared" si="2"/>
        <v>0</v>
      </c>
      <c r="N63" s="171"/>
      <c r="O63" s="171">
        <f>O68</f>
        <v>1.5</v>
      </c>
      <c r="P63" s="171">
        <f>P68</f>
        <v>1.5</v>
      </c>
      <c r="Q63" s="172">
        <f t="shared" si="3"/>
        <v>100</v>
      </c>
    </row>
    <row r="64" spans="1:17" ht="27.75" customHeight="1">
      <c r="A64" s="119" t="s">
        <v>196</v>
      </c>
      <c r="B64" s="39" t="s">
        <v>181</v>
      </c>
      <c r="C64" s="39" t="s">
        <v>147</v>
      </c>
      <c r="D64" s="133" t="s">
        <v>229</v>
      </c>
      <c r="E64" s="134" t="s">
        <v>197</v>
      </c>
      <c r="F64" s="134"/>
      <c r="G64" s="129"/>
      <c r="H64" s="183">
        <f>H65</f>
        <v>0</v>
      </c>
      <c r="I64" s="171"/>
      <c r="J64" s="196"/>
      <c r="K64" s="171"/>
      <c r="L64" s="196"/>
      <c r="M64" s="196">
        <f t="shared" si="2"/>
        <v>0</v>
      </c>
      <c r="N64" s="171"/>
      <c r="O64" s="171"/>
      <c r="P64" s="171"/>
      <c r="Q64" s="172">
        <v>0</v>
      </c>
    </row>
    <row r="65" spans="1:17" ht="36" customHeight="1">
      <c r="A65" s="41" t="s">
        <v>2</v>
      </c>
      <c r="B65" s="39" t="s">
        <v>181</v>
      </c>
      <c r="C65" s="39" t="s">
        <v>147</v>
      </c>
      <c r="D65" s="133" t="s">
        <v>229</v>
      </c>
      <c r="E65" s="39" t="s">
        <v>137</v>
      </c>
      <c r="F65" s="39"/>
      <c r="G65" s="129"/>
      <c r="H65" s="183">
        <f>H66</f>
        <v>0</v>
      </c>
      <c r="I65" s="171"/>
      <c r="J65" s="196"/>
      <c r="K65" s="171"/>
      <c r="L65" s="196"/>
      <c r="M65" s="196">
        <f t="shared" si="2"/>
        <v>0</v>
      </c>
      <c r="N65" s="171"/>
      <c r="O65" s="171"/>
      <c r="P65" s="171"/>
      <c r="Q65" s="172">
        <v>0</v>
      </c>
    </row>
    <row r="66" spans="1:17" ht="12.75">
      <c r="A66" s="41" t="s">
        <v>213</v>
      </c>
      <c r="B66" s="39" t="s">
        <v>181</v>
      </c>
      <c r="C66" s="39" t="s">
        <v>147</v>
      </c>
      <c r="D66" s="133" t="s">
        <v>229</v>
      </c>
      <c r="E66" s="39" t="s">
        <v>137</v>
      </c>
      <c r="F66" s="39"/>
      <c r="G66" s="129" t="s">
        <v>192</v>
      </c>
      <c r="H66" s="183"/>
      <c r="I66" s="171"/>
      <c r="J66" s="196"/>
      <c r="K66" s="171"/>
      <c r="L66" s="196"/>
      <c r="M66" s="196">
        <f t="shared" si="2"/>
        <v>0</v>
      </c>
      <c r="N66" s="171"/>
      <c r="O66" s="171"/>
      <c r="P66" s="171"/>
      <c r="Q66" s="172">
        <v>0</v>
      </c>
    </row>
    <row r="67" spans="1:17" ht="27" customHeight="1">
      <c r="A67" s="41" t="s">
        <v>3</v>
      </c>
      <c r="B67" s="39" t="s">
        <v>181</v>
      </c>
      <c r="C67" s="39" t="s">
        <v>147</v>
      </c>
      <c r="D67" s="133" t="s">
        <v>229</v>
      </c>
      <c r="E67" s="39" t="s">
        <v>138</v>
      </c>
      <c r="F67" s="39"/>
      <c r="G67" s="129"/>
      <c r="H67" s="183"/>
      <c r="I67" s="171"/>
      <c r="J67" s="196"/>
      <c r="K67" s="171"/>
      <c r="L67" s="196"/>
      <c r="M67" s="196">
        <f t="shared" si="2"/>
        <v>0</v>
      </c>
      <c r="N67" s="171"/>
      <c r="O67" s="171"/>
      <c r="P67" s="171"/>
      <c r="Q67" s="172">
        <v>0</v>
      </c>
    </row>
    <row r="68" spans="1:17" ht="27" customHeight="1">
      <c r="A68" s="40" t="s">
        <v>136</v>
      </c>
      <c r="B68" s="39" t="s">
        <v>181</v>
      </c>
      <c r="C68" s="39" t="s">
        <v>147</v>
      </c>
      <c r="D68" s="133" t="s">
        <v>229</v>
      </c>
      <c r="E68" s="39" t="s">
        <v>139</v>
      </c>
      <c r="F68" s="39"/>
      <c r="G68" s="129"/>
      <c r="H68" s="183">
        <v>1.5</v>
      </c>
      <c r="I68" s="171">
        <f>I69</f>
        <v>1.5</v>
      </c>
      <c r="J68" s="196">
        <f t="shared" si="0"/>
        <v>100</v>
      </c>
      <c r="K68" s="171">
        <f>K69</f>
        <v>1.5</v>
      </c>
      <c r="L68" s="196">
        <f t="shared" si="1"/>
        <v>100</v>
      </c>
      <c r="M68" s="196">
        <f t="shared" si="2"/>
        <v>0</v>
      </c>
      <c r="N68" s="171"/>
      <c r="O68" s="171">
        <f>O69</f>
        <v>1.5</v>
      </c>
      <c r="P68" s="171">
        <f>P69</f>
        <v>1.5</v>
      </c>
      <c r="Q68" s="172">
        <f t="shared" si="3"/>
        <v>100</v>
      </c>
    </row>
    <row r="69" spans="1:17" ht="35.25" customHeight="1">
      <c r="A69" s="40" t="s">
        <v>251</v>
      </c>
      <c r="B69" s="39" t="s">
        <v>24</v>
      </c>
      <c r="C69" s="39" t="s">
        <v>147</v>
      </c>
      <c r="D69" s="133" t="s">
        <v>229</v>
      </c>
      <c r="E69" s="39" t="s">
        <v>140</v>
      </c>
      <c r="F69" s="39"/>
      <c r="G69" s="129"/>
      <c r="H69" s="183">
        <v>1.5</v>
      </c>
      <c r="I69" s="171">
        <v>1.5</v>
      </c>
      <c r="J69" s="196">
        <f t="shared" si="0"/>
        <v>100</v>
      </c>
      <c r="K69" s="171">
        <v>1.5</v>
      </c>
      <c r="L69" s="196">
        <f t="shared" si="1"/>
        <v>100</v>
      </c>
      <c r="M69" s="196">
        <f t="shared" si="2"/>
        <v>0</v>
      </c>
      <c r="N69" s="171"/>
      <c r="O69" s="171">
        <v>1.5</v>
      </c>
      <c r="P69" s="171">
        <v>1.5</v>
      </c>
      <c r="Q69" s="172">
        <f t="shared" si="3"/>
        <v>100</v>
      </c>
    </row>
    <row r="70" spans="1:17" ht="16.5" customHeight="1">
      <c r="A70" s="29" t="s">
        <v>94</v>
      </c>
      <c r="B70" s="36" t="s">
        <v>182</v>
      </c>
      <c r="C70" s="36"/>
      <c r="D70" s="37"/>
      <c r="E70" s="32"/>
      <c r="F70" s="32"/>
      <c r="G70" s="32"/>
      <c r="H70" s="185">
        <f>H72</f>
        <v>75.2</v>
      </c>
      <c r="I70" s="171">
        <f>I71</f>
        <v>14.299999999999999</v>
      </c>
      <c r="J70" s="196">
        <f t="shared" si="0"/>
        <v>19.01595744680851</v>
      </c>
      <c r="K70" s="171">
        <f>K71</f>
        <v>12.629999999999999</v>
      </c>
      <c r="L70" s="196">
        <f t="shared" si="1"/>
        <v>16.795212765957444</v>
      </c>
      <c r="M70" s="196">
        <f t="shared" si="2"/>
        <v>-62.57000000000001</v>
      </c>
      <c r="N70" s="171">
        <f aca="true" t="shared" si="10" ref="N70:P73">N71</f>
        <v>1.67</v>
      </c>
      <c r="O70" s="171">
        <f t="shared" si="10"/>
        <v>12.629999999999999</v>
      </c>
      <c r="P70" s="171">
        <f t="shared" si="10"/>
        <v>12.629999999999999</v>
      </c>
      <c r="Q70" s="172">
        <f t="shared" si="3"/>
        <v>100</v>
      </c>
    </row>
    <row r="71" spans="1:17" ht="19.5" customHeight="1">
      <c r="A71" s="135" t="s">
        <v>207</v>
      </c>
      <c r="B71" s="36" t="s">
        <v>69</v>
      </c>
      <c r="C71" s="36"/>
      <c r="D71" s="37"/>
      <c r="E71" s="32"/>
      <c r="F71" s="32"/>
      <c r="G71" s="32"/>
      <c r="H71" s="185">
        <f>H72</f>
        <v>75.2</v>
      </c>
      <c r="I71" s="171">
        <f>I72</f>
        <v>14.299999999999999</v>
      </c>
      <c r="J71" s="196">
        <f t="shared" si="0"/>
        <v>19.01595744680851</v>
      </c>
      <c r="K71" s="171">
        <f>K72</f>
        <v>12.629999999999999</v>
      </c>
      <c r="L71" s="196">
        <f t="shared" si="1"/>
        <v>16.795212765957444</v>
      </c>
      <c r="M71" s="196">
        <f t="shared" si="2"/>
        <v>-62.57000000000001</v>
      </c>
      <c r="N71" s="171">
        <f t="shared" si="10"/>
        <v>1.67</v>
      </c>
      <c r="O71" s="171">
        <f t="shared" si="10"/>
        <v>12.629999999999999</v>
      </c>
      <c r="P71" s="171">
        <f t="shared" si="10"/>
        <v>12.629999999999999</v>
      </c>
      <c r="Q71" s="172">
        <f t="shared" si="3"/>
        <v>100</v>
      </c>
    </row>
    <row r="72" spans="1:17" ht="12.75">
      <c r="A72" s="115" t="s">
        <v>108</v>
      </c>
      <c r="B72" s="126" t="s">
        <v>182</v>
      </c>
      <c r="C72" s="126" t="s">
        <v>148</v>
      </c>
      <c r="D72" s="134"/>
      <c r="E72" s="134"/>
      <c r="F72" s="134"/>
      <c r="G72" s="134"/>
      <c r="H72" s="186">
        <f>H73</f>
        <v>75.2</v>
      </c>
      <c r="I72" s="171">
        <f>I73</f>
        <v>14.299999999999999</v>
      </c>
      <c r="J72" s="196">
        <f t="shared" si="0"/>
        <v>19.01595744680851</v>
      </c>
      <c r="K72" s="171">
        <f>K73</f>
        <v>12.629999999999999</v>
      </c>
      <c r="L72" s="196">
        <f t="shared" si="1"/>
        <v>16.795212765957444</v>
      </c>
      <c r="M72" s="196">
        <f t="shared" si="2"/>
        <v>-62.57000000000001</v>
      </c>
      <c r="N72" s="171">
        <f t="shared" si="10"/>
        <v>1.67</v>
      </c>
      <c r="O72" s="171">
        <f t="shared" si="10"/>
        <v>12.629999999999999</v>
      </c>
      <c r="P72" s="171">
        <f t="shared" si="10"/>
        <v>12.629999999999999</v>
      </c>
      <c r="Q72" s="172">
        <f t="shared" si="3"/>
        <v>100</v>
      </c>
    </row>
    <row r="73" spans="1:17" ht="17.25" customHeight="1">
      <c r="A73" s="41" t="s">
        <v>191</v>
      </c>
      <c r="B73" s="38" t="s">
        <v>182</v>
      </c>
      <c r="C73" s="39" t="s">
        <v>148</v>
      </c>
      <c r="D73" s="134" t="s">
        <v>190</v>
      </c>
      <c r="E73" s="134"/>
      <c r="F73" s="134"/>
      <c r="G73" s="134"/>
      <c r="H73" s="186">
        <f>H74</f>
        <v>75.2</v>
      </c>
      <c r="I73" s="171">
        <f>I74</f>
        <v>14.299999999999999</v>
      </c>
      <c r="J73" s="196">
        <f t="shared" si="0"/>
        <v>19.01595744680851</v>
      </c>
      <c r="K73" s="171">
        <f>K74</f>
        <v>12.629999999999999</v>
      </c>
      <c r="L73" s="196">
        <f t="shared" si="1"/>
        <v>16.795212765957444</v>
      </c>
      <c r="M73" s="196">
        <f t="shared" si="2"/>
        <v>-62.57000000000001</v>
      </c>
      <c r="N73" s="171">
        <f t="shared" si="10"/>
        <v>1.67</v>
      </c>
      <c r="O73" s="171">
        <f t="shared" si="10"/>
        <v>12.629999999999999</v>
      </c>
      <c r="P73" s="171">
        <f t="shared" si="10"/>
        <v>12.629999999999999</v>
      </c>
      <c r="Q73" s="172">
        <f t="shared" si="3"/>
        <v>100</v>
      </c>
    </row>
    <row r="74" spans="1:17" ht="27" customHeight="1">
      <c r="A74" s="136" t="s">
        <v>99</v>
      </c>
      <c r="B74" s="38" t="s">
        <v>182</v>
      </c>
      <c r="C74" s="39" t="s">
        <v>148</v>
      </c>
      <c r="D74" s="134" t="s">
        <v>206</v>
      </c>
      <c r="E74" s="134"/>
      <c r="F74" s="134"/>
      <c r="G74" s="134"/>
      <c r="H74" s="186">
        <f>H75+H80</f>
        <v>75.2</v>
      </c>
      <c r="I74" s="171">
        <f>I75+I80</f>
        <v>14.299999999999999</v>
      </c>
      <c r="J74" s="196">
        <f aca="true" t="shared" si="11" ref="J74:J137">I74/H74*100</f>
        <v>19.01595744680851</v>
      </c>
      <c r="K74" s="171">
        <f>K75+K80</f>
        <v>12.629999999999999</v>
      </c>
      <c r="L74" s="196">
        <f aca="true" t="shared" si="12" ref="L74:L137">K74/H74*100</f>
        <v>16.795212765957444</v>
      </c>
      <c r="M74" s="196">
        <f aca="true" t="shared" si="13" ref="M74:M137">K74-H74</f>
        <v>-62.57000000000001</v>
      </c>
      <c r="N74" s="171">
        <f>N80</f>
        <v>1.67</v>
      </c>
      <c r="O74" s="171">
        <f>O75+O80</f>
        <v>12.629999999999999</v>
      </c>
      <c r="P74" s="171">
        <f>P75+P80</f>
        <v>12.629999999999999</v>
      </c>
      <c r="Q74" s="172">
        <f aca="true" t="shared" si="14" ref="Q74:Q137">P74/O74*100</f>
        <v>100</v>
      </c>
    </row>
    <row r="75" spans="1:17" ht="48" customHeight="1">
      <c r="A75" s="118" t="s">
        <v>129</v>
      </c>
      <c r="B75" s="38" t="s">
        <v>182</v>
      </c>
      <c r="C75" s="39" t="s">
        <v>148</v>
      </c>
      <c r="D75" s="134" t="s">
        <v>206</v>
      </c>
      <c r="E75" s="134" t="s">
        <v>127</v>
      </c>
      <c r="F75" s="134"/>
      <c r="G75" s="134"/>
      <c r="H75" s="186">
        <f>H76</f>
        <v>55.97</v>
      </c>
      <c r="I75" s="171">
        <f>I76</f>
        <v>12.629999999999999</v>
      </c>
      <c r="J75" s="196">
        <f t="shared" si="11"/>
        <v>22.5656601750938</v>
      </c>
      <c r="K75" s="171">
        <f>K76</f>
        <v>12.629999999999999</v>
      </c>
      <c r="L75" s="196">
        <f t="shared" si="12"/>
        <v>22.5656601750938</v>
      </c>
      <c r="M75" s="196">
        <f t="shared" si="13"/>
        <v>-43.34</v>
      </c>
      <c r="N75" s="171"/>
      <c r="O75" s="171">
        <f>O76</f>
        <v>12.629999999999999</v>
      </c>
      <c r="P75" s="171">
        <f>P76</f>
        <v>12.629999999999999</v>
      </c>
      <c r="Q75" s="172">
        <f t="shared" si="14"/>
        <v>100</v>
      </c>
    </row>
    <row r="76" spans="1:17" ht="25.5" customHeight="1">
      <c r="A76" s="118" t="s">
        <v>130</v>
      </c>
      <c r="B76" s="38" t="s">
        <v>182</v>
      </c>
      <c r="C76" s="39" t="s">
        <v>148</v>
      </c>
      <c r="D76" s="134" t="s">
        <v>206</v>
      </c>
      <c r="E76" s="134" t="s">
        <v>86</v>
      </c>
      <c r="F76" s="134"/>
      <c r="G76" s="134"/>
      <c r="H76" s="186">
        <f>H77</f>
        <v>55.97</v>
      </c>
      <c r="I76" s="171">
        <f>I77</f>
        <v>12.629999999999999</v>
      </c>
      <c r="J76" s="196">
        <f t="shared" si="11"/>
        <v>22.5656601750938</v>
      </c>
      <c r="K76" s="171">
        <f>K77</f>
        <v>12.629999999999999</v>
      </c>
      <c r="L76" s="196">
        <f t="shared" si="12"/>
        <v>22.5656601750938</v>
      </c>
      <c r="M76" s="196">
        <f t="shared" si="13"/>
        <v>-43.34</v>
      </c>
      <c r="N76" s="171"/>
      <c r="O76" s="171">
        <f>O77</f>
        <v>12.629999999999999</v>
      </c>
      <c r="P76" s="171">
        <f>P77</f>
        <v>12.629999999999999</v>
      </c>
      <c r="Q76" s="172">
        <f t="shared" si="14"/>
        <v>100</v>
      </c>
    </row>
    <row r="77" spans="1:17" ht="15" customHeight="1">
      <c r="A77" s="137" t="s">
        <v>207</v>
      </c>
      <c r="B77" s="38" t="s">
        <v>182</v>
      </c>
      <c r="C77" s="39"/>
      <c r="D77" s="134" t="s">
        <v>206</v>
      </c>
      <c r="E77" s="134" t="s">
        <v>86</v>
      </c>
      <c r="F77" s="134"/>
      <c r="G77" s="134" t="s">
        <v>69</v>
      </c>
      <c r="H77" s="186">
        <f>H78+H79</f>
        <v>55.97</v>
      </c>
      <c r="I77" s="171">
        <f>I78+I79</f>
        <v>12.629999999999999</v>
      </c>
      <c r="J77" s="196">
        <f t="shared" si="11"/>
        <v>22.5656601750938</v>
      </c>
      <c r="K77" s="171">
        <f>K78+K79</f>
        <v>12.629999999999999</v>
      </c>
      <c r="L77" s="196">
        <f t="shared" si="12"/>
        <v>22.5656601750938</v>
      </c>
      <c r="M77" s="196">
        <f t="shared" si="13"/>
        <v>-43.34</v>
      </c>
      <c r="N77" s="171"/>
      <c r="O77" s="171">
        <f>O78+O79</f>
        <v>12.629999999999999</v>
      </c>
      <c r="P77" s="171">
        <f>P78+P79</f>
        <v>12.629999999999999</v>
      </c>
      <c r="Q77" s="172">
        <f t="shared" si="14"/>
        <v>100</v>
      </c>
    </row>
    <row r="78" spans="1:17" ht="20.25" customHeight="1">
      <c r="A78" s="31" t="s">
        <v>202</v>
      </c>
      <c r="B78" s="38" t="s">
        <v>182</v>
      </c>
      <c r="C78" s="39" t="s">
        <v>148</v>
      </c>
      <c r="D78" s="134" t="s">
        <v>206</v>
      </c>
      <c r="E78" s="134" t="s">
        <v>131</v>
      </c>
      <c r="F78" s="134"/>
      <c r="G78" s="134"/>
      <c r="H78" s="187" t="s">
        <v>290</v>
      </c>
      <c r="I78" s="171">
        <v>9.7</v>
      </c>
      <c r="J78" s="196">
        <f t="shared" si="11"/>
        <v>22.55813953488372</v>
      </c>
      <c r="K78" s="171">
        <v>9.7</v>
      </c>
      <c r="L78" s="196">
        <f t="shared" si="12"/>
        <v>22.55813953488372</v>
      </c>
      <c r="M78" s="196">
        <f t="shared" si="13"/>
        <v>-33.3</v>
      </c>
      <c r="N78" s="171"/>
      <c r="O78" s="171">
        <v>9.7</v>
      </c>
      <c r="P78" s="171">
        <v>9.7</v>
      </c>
      <c r="Q78" s="172">
        <f t="shared" si="14"/>
        <v>100</v>
      </c>
    </row>
    <row r="79" spans="1:17" ht="38.25">
      <c r="A79" s="119" t="s">
        <v>209</v>
      </c>
      <c r="B79" s="38" t="s">
        <v>182</v>
      </c>
      <c r="C79" s="39" t="s">
        <v>148</v>
      </c>
      <c r="D79" s="134" t="s">
        <v>206</v>
      </c>
      <c r="E79" s="134" t="s">
        <v>201</v>
      </c>
      <c r="F79" s="134"/>
      <c r="G79" s="134"/>
      <c r="H79" s="186">
        <v>12.97</v>
      </c>
      <c r="I79" s="171">
        <v>2.93</v>
      </c>
      <c r="J79" s="196">
        <f t="shared" si="11"/>
        <v>22.59059367771781</v>
      </c>
      <c r="K79" s="171">
        <v>2.93</v>
      </c>
      <c r="L79" s="196">
        <f t="shared" si="12"/>
        <v>22.59059367771781</v>
      </c>
      <c r="M79" s="196">
        <f t="shared" si="13"/>
        <v>-10.040000000000001</v>
      </c>
      <c r="N79" s="171"/>
      <c r="O79" s="171">
        <v>2.93</v>
      </c>
      <c r="P79" s="171">
        <v>2.93</v>
      </c>
      <c r="Q79" s="172">
        <f t="shared" si="14"/>
        <v>100</v>
      </c>
    </row>
    <row r="80" spans="1:17" ht="25.5">
      <c r="A80" s="119" t="s">
        <v>196</v>
      </c>
      <c r="B80" s="38" t="s">
        <v>182</v>
      </c>
      <c r="C80" s="39" t="s">
        <v>148</v>
      </c>
      <c r="D80" s="134" t="s">
        <v>206</v>
      </c>
      <c r="E80" s="134" t="s">
        <v>197</v>
      </c>
      <c r="F80" s="134"/>
      <c r="G80" s="134"/>
      <c r="H80" s="186">
        <f>H81</f>
        <v>19.23</v>
      </c>
      <c r="I80" s="171">
        <f>I81</f>
        <v>1.67</v>
      </c>
      <c r="J80" s="196">
        <f t="shared" si="11"/>
        <v>8.684347373894957</v>
      </c>
      <c r="K80" s="171">
        <f>K81</f>
        <v>0</v>
      </c>
      <c r="L80" s="196">
        <f t="shared" si="12"/>
        <v>0</v>
      </c>
      <c r="M80" s="196">
        <f t="shared" si="13"/>
        <v>-19.23</v>
      </c>
      <c r="N80" s="171">
        <f aca="true" t="shared" si="15" ref="N80:P82">N81</f>
        <v>1.67</v>
      </c>
      <c r="O80" s="171">
        <f t="shared" si="15"/>
        <v>0</v>
      </c>
      <c r="P80" s="171">
        <f t="shared" si="15"/>
        <v>0</v>
      </c>
      <c r="Q80" s="172">
        <v>0</v>
      </c>
    </row>
    <row r="81" spans="1:17" ht="23.25" customHeight="1">
      <c r="A81" s="138" t="s">
        <v>8</v>
      </c>
      <c r="B81" s="38" t="s">
        <v>182</v>
      </c>
      <c r="C81" s="39" t="s">
        <v>148</v>
      </c>
      <c r="D81" s="134" t="s">
        <v>206</v>
      </c>
      <c r="E81" s="134" t="s">
        <v>137</v>
      </c>
      <c r="F81" s="134"/>
      <c r="G81" s="134"/>
      <c r="H81" s="186">
        <f>H83</f>
        <v>19.23</v>
      </c>
      <c r="I81" s="171">
        <f>I82</f>
        <v>1.67</v>
      </c>
      <c r="J81" s="196">
        <f t="shared" si="11"/>
        <v>8.684347373894957</v>
      </c>
      <c r="K81" s="171">
        <f>K82</f>
        <v>0</v>
      </c>
      <c r="L81" s="196">
        <f t="shared" si="12"/>
        <v>0</v>
      </c>
      <c r="M81" s="196">
        <f t="shared" si="13"/>
        <v>-19.23</v>
      </c>
      <c r="N81" s="171">
        <f t="shared" si="15"/>
        <v>1.67</v>
      </c>
      <c r="O81" s="171">
        <f t="shared" si="15"/>
        <v>0</v>
      </c>
      <c r="P81" s="171">
        <f t="shared" si="15"/>
        <v>0</v>
      </c>
      <c r="Q81" s="172">
        <v>0</v>
      </c>
    </row>
    <row r="82" spans="1:17" ht="23.25" customHeight="1">
      <c r="A82" s="137" t="s">
        <v>207</v>
      </c>
      <c r="B82" s="44" t="s">
        <v>182</v>
      </c>
      <c r="C82" s="39" t="s">
        <v>148</v>
      </c>
      <c r="D82" s="134" t="s">
        <v>206</v>
      </c>
      <c r="E82" s="134" t="s">
        <v>137</v>
      </c>
      <c r="F82" s="134"/>
      <c r="G82" s="134" t="s">
        <v>69</v>
      </c>
      <c r="H82" s="186">
        <f>H83</f>
        <v>19.23</v>
      </c>
      <c r="I82" s="171">
        <f>I83</f>
        <v>1.67</v>
      </c>
      <c r="J82" s="196">
        <f t="shared" si="11"/>
        <v>8.684347373894957</v>
      </c>
      <c r="K82" s="171">
        <f>K83</f>
        <v>0</v>
      </c>
      <c r="L82" s="196">
        <f t="shared" si="12"/>
        <v>0</v>
      </c>
      <c r="M82" s="196">
        <f t="shared" si="13"/>
        <v>-19.23</v>
      </c>
      <c r="N82" s="171">
        <f t="shared" si="15"/>
        <v>1.67</v>
      </c>
      <c r="O82" s="171">
        <f t="shared" si="15"/>
        <v>0</v>
      </c>
      <c r="P82" s="171">
        <f t="shared" si="15"/>
        <v>0</v>
      </c>
      <c r="Q82" s="172">
        <v>0</v>
      </c>
    </row>
    <row r="83" spans="1:17" ht="38.25" customHeight="1">
      <c r="A83" s="138" t="s">
        <v>5</v>
      </c>
      <c r="B83" s="38" t="s">
        <v>182</v>
      </c>
      <c r="C83" s="39" t="s">
        <v>148</v>
      </c>
      <c r="D83" s="134" t="s">
        <v>206</v>
      </c>
      <c r="E83" s="134" t="s">
        <v>138</v>
      </c>
      <c r="F83" s="134"/>
      <c r="G83" s="134"/>
      <c r="H83" s="186">
        <v>19.23</v>
      </c>
      <c r="I83" s="171">
        <v>1.67</v>
      </c>
      <c r="J83" s="196">
        <f t="shared" si="11"/>
        <v>8.684347373894957</v>
      </c>
      <c r="K83" s="171">
        <v>0</v>
      </c>
      <c r="L83" s="196">
        <f t="shared" si="12"/>
        <v>0</v>
      </c>
      <c r="M83" s="196">
        <f t="shared" si="13"/>
        <v>-19.23</v>
      </c>
      <c r="N83" s="171">
        <v>1.67</v>
      </c>
      <c r="O83" s="171">
        <v>0</v>
      </c>
      <c r="P83" s="171">
        <v>0</v>
      </c>
      <c r="Q83" s="172">
        <v>0</v>
      </c>
    </row>
    <row r="84" spans="1:17" ht="12.75">
      <c r="A84" s="29" t="s">
        <v>28</v>
      </c>
      <c r="B84" s="112" t="s">
        <v>184</v>
      </c>
      <c r="C84" s="110"/>
      <c r="D84" s="110"/>
      <c r="E84" s="110"/>
      <c r="F84" s="110"/>
      <c r="G84" s="110"/>
      <c r="H84" s="188">
        <f>H87</f>
        <v>100</v>
      </c>
      <c r="I84" s="171">
        <f>I85</f>
        <v>14.35</v>
      </c>
      <c r="J84" s="196">
        <f t="shared" si="11"/>
        <v>14.35</v>
      </c>
      <c r="K84" s="171">
        <f>K85</f>
        <v>14.35</v>
      </c>
      <c r="L84" s="196">
        <f t="shared" si="12"/>
        <v>14.35</v>
      </c>
      <c r="M84" s="196">
        <f t="shared" si="13"/>
        <v>-85.65</v>
      </c>
      <c r="N84" s="171"/>
      <c r="O84" s="171">
        <f>O85</f>
        <v>14.35</v>
      </c>
      <c r="P84" s="171">
        <f>P85</f>
        <v>14.35</v>
      </c>
      <c r="Q84" s="172">
        <f t="shared" si="14"/>
        <v>100</v>
      </c>
    </row>
    <row r="85" spans="1:17" ht="12.75">
      <c r="A85" s="29" t="s">
        <v>213</v>
      </c>
      <c r="B85" s="112" t="s">
        <v>192</v>
      </c>
      <c r="C85" s="110"/>
      <c r="D85" s="110"/>
      <c r="E85" s="110"/>
      <c r="F85" s="110"/>
      <c r="G85" s="110"/>
      <c r="H85" s="188">
        <f>H94+H96+H102</f>
        <v>100</v>
      </c>
      <c r="I85" s="171">
        <f>I87</f>
        <v>14.35</v>
      </c>
      <c r="J85" s="196">
        <f t="shared" si="11"/>
        <v>14.35</v>
      </c>
      <c r="K85" s="171">
        <f>K87</f>
        <v>14.35</v>
      </c>
      <c r="L85" s="196">
        <f t="shared" si="12"/>
        <v>14.35</v>
      </c>
      <c r="M85" s="196">
        <f t="shared" si="13"/>
        <v>-85.65</v>
      </c>
      <c r="N85" s="171"/>
      <c r="O85" s="171">
        <f>O87</f>
        <v>14.35</v>
      </c>
      <c r="P85" s="171">
        <f>P87</f>
        <v>14.35</v>
      </c>
      <c r="Q85" s="172">
        <f t="shared" si="14"/>
        <v>100</v>
      </c>
    </row>
    <row r="86" spans="1:17" ht="12.75">
      <c r="A86" s="29" t="s">
        <v>230</v>
      </c>
      <c r="B86" s="112" t="s">
        <v>231</v>
      </c>
      <c r="C86" s="110"/>
      <c r="D86" s="110"/>
      <c r="E86" s="110"/>
      <c r="F86" s="110"/>
      <c r="G86" s="110"/>
      <c r="H86" s="188">
        <v>0</v>
      </c>
      <c r="I86" s="171"/>
      <c r="J86" s="196"/>
      <c r="K86" s="171"/>
      <c r="L86" s="196"/>
      <c r="M86" s="196">
        <f t="shared" si="13"/>
        <v>0</v>
      </c>
      <c r="N86" s="171"/>
      <c r="O86" s="171"/>
      <c r="P86" s="171"/>
      <c r="Q86" s="172">
        <v>0</v>
      </c>
    </row>
    <row r="87" spans="1:17" ht="12.75">
      <c r="A87" s="140" t="s">
        <v>57</v>
      </c>
      <c r="B87" s="141" t="s">
        <v>184</v>
      </c>
      <c r="C87" s="142" t="s">
        <v>149</v>
      </c>
      <c r="D87" s="116"/>
      <c r="E87" s="116"/>
      <c r="F87" s="116"/>
      <c r="G87" s="116"/>
      <c r="H87" s="184">
        <f>H88</f>
        <v>100</v>
      </c>
      <c r="I87" s="171">
        <f>I88</f>
        <v>14.35</v>
      </c>
      <c r="J87" s="196">
        <f t="shared" si="11"/>
        <v>14.35</v>
      </c>
      <c r="K87" s="171">
        <f>K88</f>
        <v>14.35</v>
      </c>
      <c r="L87" s="196">
        <f t="shared" si="12"/>
        <v>14.35</v>
      </c>
      <c r="M87" s="196">
        <f t="shared" si="13"/>
        <v>-85.65</v>
      </c>
      <c r="N87" s="171"/>
      <c r="O87" s="171">
        <f>O88</f>
        <v>14.35</v>
      </c>
      <c r="P87" s="171">
        <f>P88</f>
        <v>14.35</v>
      </c>
      <c r="Q87" s="172">
        <f t="shared" si="14"/>
        <v>100</v>
      </c>
    </row>
    <row r="88" spans="1:17" ht="38.25">
      <c r="A88" s="42" t="s">
        <v>244</v>
      </c>
      <c r="B88" s="141" t="s">
        <v>184</v>
      </c>
      <c r="C88" s="142" t="s">
        <v>149</v>
      </c>
      <c r="D88" s="143" t="s">
        <v>208</v>
      </c>
      <c r="E88" s="143"/>
      <c r="F88" s="116"/>
      <c r="G88" s="116"/>
      <c r="H88" s="189">
        <f>H90+H97</f>
        <v>100</v>
      </c>
      <c r="I88" s="171">
        <f>I89+I97</f>
        <v>14.35</v>
      </c>
      <c r="J88" s="196">
        <f t="shared" si="11"/>
        <v>14.35</v>
      </c>
      <c r="K88" s="171">
        <f>K89+K97</f>
        <v>14.35</v>
      </c>
      <c r="L88" s="196">
        <f t="shared" si="12"/>
        <v>14.35</v>
      </c>
      <c r="M88" s="196">
        <f t="shared" si="13"/>
        <v>-85.65</v>
      </c>
      <c r="N88" s="171"/>
      <c r="O88" s="171">
        <f>O89+O97</f>
        <v>14.35</v>
      </c>
      <c r="P88" s="171">
        <f>P89+P97</f>
        <v>14.35</v>
      </c>
      <c r="Q88" s="172">
        <f t="shared" si="14"/>
        <v>100</v>
      </c>
    </row>
    <row r="89" spans="1:17" ht="13.5">
      <c r="A89" s="42" t="s">
        <v>252</v>
      </c>
      <c r="B89" s="141" t="s">
        <v>184</v>
      </c>
      <c r="C89" s="142" t="s">
        <v>149</v>
      </c>
      <c r="D89" s="145" t="s">
        <v>211</v>
      </c>
      <c r="E89" s="143"/>
      <c r="F89" s="116"/>
      <c r="G89" s="116"/>
      <c r="H89" s="189">
        <f aca="true" t="shared" si="16" ref="H89:I92">H90</f>
        <v>56.6</v>
      </c>
      <c r="I89" s="171">
        <f t="shared" si="16"/>
        <v>14.35</v>
      </c>
      <c r="J89" s="196">
        <f t="shared" si="11"/>
        <v>25.35335689045936</v>
      </c>
      <c r="K89" s="171">
        <f aca="true" t="shared" si="17" ref="K89:K94">K90</f>
        <v>14.35</v>
      </c>
      <c r="L89" s="196">
        <f t="shared" si="12"/>
        <v>25.35335689045936</v>
      </c>
      <c r="M89" s="196">
        <f t="shared" si="13"/>
        <v>-42.25</v>
      </c>
      <c r="N89" s="171"/>
      <c r="O89" s="171">
        <f aca="true" t="shared" si="18" ref="O89:P94">O90</f>
        <v>14.35</v>
      </c>
      <c r="P89" s="171">
        <f t="shared" si="18"/>
        <v>14.35</v>
      </c>
      <c r="Q89" s="172">
        <f t="shared" si="14"/>
        <v>100</v>
      </c>
    </row>
    <row r="90" spans="1:17" ht="13.5">
      <c r="A90" s="35" t="s">
        <v>253</v>
      </c>
      <c r="B90" s="141" t="s">
        <v>184</v>
      </c>
      <c r="C90" s="145" t="s">
        <v>149</v>
      </c>
      <c r="D90" s="145" t="s">
        <v>211</v>
      </c>
      <c r="E90" s="145"/>
      <c r="F90" s="146"/>
      <c r="G90" s="146"/>
      <c r="H90" s="190">
        <f t="shared" si="16"/>
        <v>56.6</v>
      </c>
      <c r="I90" s="171">
        <f t="shared" si="16"/>
        <v>14.35</v>
      </c>
      <c r="J90" s="196">
        <f t="shared" si="11"/>
        <v>25.35335689045936</v>
      </c>
      <c r="K90" s="171">
        <f t="shared" si="17"/>
        <v>14.35</v>
      </c>
      <c r="L90" s="196">
        <f t="shared" si="12"/>
        <v>25.35335689045936</v>
      </c>
      <c r="M90" s="196">
        <f t="shared" si="13"/>
        <v>-42.25</v>
      </c>
      <c r="N90" s="171"/>
      <c r="O90" s="171">
        <f t="shared" si="18"/>
        <v>14.35</v>
      </c>
      <c r="P90" s="171">
        <f t="shared" si="18"/>
        <v>14.35</v>
      </c>
      <c r="Q90" s="172">
        <f t="shared" si="14"/>
        <v>100</v>
      </c>
    </row>
    <row r="91" spans="1:17" ht="13.5">
      <c r="A91" s="118" t="s">
        <v>212</v>
      </c>
      <c r="B91" s="44" t="s">
        <v>184</v>
      </c>
      <c r="C91" s="145" t="s">
        <v>149</v>
      </c>
      <c r="D91" s="145" t="s">
        <v>210</v>
      </c>
      <c r="E91" s="114"/>
      <c r="F91" s="146"/>
      <c r="G91" s="146"/>
      <c r="H91" s="190">
        <f t="shared" si="16"/>
        <v>56.6</v>
      </c>
      <c r="I91" s="171">
        <f t="shared" si="16"/>
        <v>14.35</v>
      </c>
      <c r="J91" s="196">
        <f t="shared" si="11"/>
        <v>25.35335689045936</v>
      </c>
      <c r="K91" s="171">
        <f t="shared" si="17"/>
        <v>14.35</v>
      </c>
      <c r="L91" s="196">
        <f t="shared" si="12"/>
        <v>25.35335689045936</v>
      </c>
      <c r="M91" s="196">
        <f t="shared" si="13"/>
        <v>-42.25</v>
      </c>
      <c r="N91" s="171"/>
      <c r="O91" s="171">
        <f t="shared" si="18"/>
        <v>14.35</v>
      </c>
      <c r="P91" s="171">
        <f t="shared" si="18"/>
        <v>14.35</v>
      </c>
      <c r="Q91" s="172">
        <f t="shared" si="14"/>
        <v>100</v>
      </c>
    </row>
    <row r="92" spans="1:17" ht="25.5">
      <c r="A92" s="119" t="s">
        <v>196</v>
      </c>
      <c r="B92" s="44" t="s">
        <v>184</v>
      </c>
      <c r="C92" s="145" t="s">
        <v>149</v>
      </c>
      <c r="D92" s="148" t="str">
        <f>D91</f>
        <v>П110177500</v>
      </c>
      <c r="E92" s="114" t="s">
        <v>197</v>
      </c>
      <c r="F92" s="146"/>
      <c r="G92" s="146"/>
      <c r="H92" s="190">
        <f t="shared" si="16"/>
        <v>56.6</v>
      </c>
      <c r="I92" s="171">
        <f t="shared" si="16"/>
        <v>14.35</v>
      </c>
      <c r="J92" s="196">
        <f t="shared" si="11"/>
        <v>25.35335689045936</v>
      </c>
      <c r="K92" s="171">
        <f t="shared" si="17"/>
        <v>14.35</v>
      </c>
      <c r="L92" s="196">
        <f t="shared" si="12"/>
        <v>25.35335689045936</v>
      </c>
      <c r="M92" s="196">
        <f t="shared" si="13"/>
        <v>-42.25</v>
      </c>
      <c r="N92" s="171"/>
      <c r="O92" s="171">
        <f t="shared" si="18"/>
        <v>14.35</v>
      </c>
      <c r="P92" s="171">
        <f t="shared" si="18"/>
        <v>14.35</v>
      </c>
      <c r="Q92" s="172">
        <f t="shared" si="14"/>
        <v>100</v>
      </c>
    </row>
    <row r="93" spans="1:17" ht="25.5">
      <c r="A93" s="41" t="s">
        <v>9</v>
      </c>
      <c r="B93" s="44" t="s">
        <v>184</v>
      </c>
      <c r="C93" s="145" t="s">
        <v>149</v>
      </c>
      <c r="D93" s="148" t="str">
        <f>D92</f>
        <v>П110177500</v>
      </c>
      <c r="E93" s="139" t="s">
        <v>137</v>
      </c>
      <c r="F93" s="146"/>
      <c r="G93" s="146"/>
      <c r="H93" s="190">
        <f>H95</f>
        <v>56.6</v>
      </c>
      <c r="I93" s="171">
        <f>I94</f>
        <v>14.35</v>
      </c>
      <c r="J93" s="196">
        <f t="shared" si="11"/>
        <v>25.35335689045936</v>
      </c>
      <c r="K93" s="171">
        <f t="shared" si="17"/>
        <v>14.35</v>
      </c>
      <c r="L93" s="196">
        <f t="shared" si="12"/>
        <v>25.35335689045936</v>
      </c>
      <c r="M93" s="196">
        <f t="shared" si="13"/>
        <v>-42.25</v>
      </c>
      <c r="N93" s="171"/>
      <c r="O93" s="171">
        <f t="shared" si="18"/>
        <v>14.35</v>
      </c>
      <c r="P93" s="171">
        <f t="shared" si="18"/>
        <v>14.35</v>
      </c>
      <c r="Q93" s="172">
        <f t="shared" si="14"/>
        <v>100</v>
      </c>
    </row>
    <row r="94" spans="1:17" ht="13.5">
      <c r="A94" s="119" t="s">
        <v>213</v>
      </c>
      <c r="B94" s="44" t="s">
        <v>184</v>
      </c>
      <c r="C94" s="145" t="s">
        <v>149</v>
      </c>
      <c r="D94" s="148" t="str">
        <f>D93</f>
        <v>П110177500</v>
      </c>
      <c r="E94" s="139" t="s">
        <v>137</v>
      </c>
      <c r="F94" s="146"/>
      <c r="G94" s="146" t="s">
        <v>192</v>
      </c>
      <c r="H94" s="190">
        <f>H95</f>
        <v>56.6</v>
      </c>
      <c r="I94" s="171">
        <f>I95</f>
        <v>14.35</v>
      </c>
      <c r="J94" s="196">
        <f t="shared" si="11"/>
        <v>25.35335689045936</v>
      </c>
      <c r="K94" s="171">
        <f t="shared" si="17"/>
        <v>14.35</v>
      </c>
      <c r="L94" s="196">
        <f t="shared" si="12"/>
        <v>25.35335689045936</v>
      </c>
      <c r="M94" s="196">
        <f t="shared" si="13"/>
        <v>-42.25</v>
      </c>
      <c r="N94" s="171"/>
      <c r="O94" s="171">
        <f t="shared" si="18"/>
        <v>14.35</v>
      </c>
      <c r="P94" s="171">
        <f t="shared" si="18"/>
        <v>14.35</v>
      </c>
      <c r="Q94" s="172">
        <f t="shared" si="14"/>
        <v>100</v>
      </c>
    </row>
    <row r="95" spans="1:17" ht="25.5">
      <c r="A95" s="41" t="s">
        <v>7</v>
      </c>
      <c r="B95" s="44" t="s">
        <v>184</v>
      </c>
      <c r="C95" s="145" t="s">
        <v>149</v>
      </c>
      <c r="D95" s="148" t="str">
        <f>D93</f>
        <v>П110177500</v>
      </c>
      <c r="E95" s="139" t="s">
        <v>138</v>
      </c>
      <c r="F95" s="146"/>
      <c r="G95" s="146"/>
      <c r="H95" s="190">
        <v>56.6</v>
      </c>
      <c r="I95" s="171">
        <v>14.35</v>
      </c>
      <c r="J95" s="196">
        <f t="shared" si="11"/>
        <v>25.35335689045936</v>
      </c>
      <c r="K95" s="171">
        <v>14.35</v>
      </c>
      <c r="L95" s="196">
        <f t="shared" si="12"/>
        <v>25.35335689045936</v>
      </c>
      <c r="M95" s="196">
        <f t="shared" si="13"/>
        <v>-42.25</v>
      </c>
      <c r="N95" s="171"/>
      <c r="O95" s="171">
        <v>14.35</v>
      </c>
      <c r="P95" s="171">
        <v>14.35</v>
      </c>
      <c r="Q95" s="172">
        <f t="shared" si="14"/>
        <v>100</v>
      </c>
    </row>
    <row r="96" spans="1:17" ht="13.5">
      <c r="A96" s="119" t="s">
        <v>213</v>
      </c>
      <c r="B96" s="145" t="s">
        <v>184</v>
      </c>
      <c r="C96" s="145" t="s">
        <v>149</v>
      </c>
      <c r="D96" s="145" t="s">
        <v>210</v>
      </c>
      <c r="E96" s="134" t="s">
        <v>138</v>
      </c>
      <c r="F96" s="134"/>
      <c r="G96" s="146" t="s">
        <v>192</v>
      </c>
      <c r="H96" s="191"/>
      <c r="I96" s="171"/>
      <c r="J96" s="196"/>
      <c r="K96" s="171"/>
      <c r="L96" s="196"/>
      <c r="M96" s="196">
        <f t="shared" si="13"/>
        <v>0</v>
      </c>
      <c r="N96" s="171"/>
      <c r="O96" s="171"/>
      <c r="P96" s="171"/>
      <c r="Q96" s="172">
        <v>0</v>
      </c>
    </row>
    <row r="97" spans="1:17" ht="25.5">
      <c r="A97" s="35" t="s">
        <v>254</v>
      </c>
      <c r="B97" s="145" t="s">
        <v>184</v>
      </c>
      <c r="C97" s="145" t="s">
        <v>149</v>
      </c>
      <c r="D97" s="145" t="s">
        <v>214</v>
      </c>
      <c r="E97" s="145"/>
      <c r="F97" s="139"/>
      <c r="G97" s="146"/>
      <c r="H97" s="190">
        <f>H99</f>
        <v>43.4</v>
      </c>
      <c r="I97" s="171">
        <f aca="true" t="shared" si="19" ref="I97:I102">I98</f>
        <v>0</v>
      </c>
      <c r="J97" s="196">
        <f t="shared" si="11"/>
        <v>0</v>
      </c>
      <c r="K97" s="171">
        <f aca="true" t="shared" si="20" ref="K97:K102">K98</f>
        <v>0</v>
      </c>
      <c r="L97" s="196">
        <f t="shared" si="12"/>
        <v>0</v>
      </c>
      <c r="M97" s="196">
        <f t="shared" si="13"/>
        <v>-43.4</v>
      </c>
      <c r="N97" s="171"/>
      <c r="O97" s="171">
        <f aca="true" t="shared" si="21" ref="O97:P102">O98</f>
        <v>0</v>
      </c>
      <c r="P97" s="171">
        <f t="shared" si="21"/>
        <v>0</v>
      </c>
      <c r="Q97" s="172">
        <v>0</v>
      </c>
    </row>
    <row r="98" spans="1:17" ht="25.5">
      <c r="A98" s="35" t="s">
        <v>255</v>
      </c>
      <c r="B98" s="145" t="s">
        <v>184</v>
      </c>
      <c r="C98" s="145" t="s">
        <v>149</v>
      </c>
      <c r="D98" s="145" t="s">
        <v>214</v>
      </c>
      <c r="E98" s="145"/>
      <c r="F98" s="139"/>
      <c r="G98" s="146"/>
      <c r="H98" s="190">
        <v>43.4</v>
      </c>
      <c r="I98" s="171">
        <f t="shared" si="19"/>
        <v>0</v>
      </c>
      <c r="J98" s="196">
        <f t="shared" si="11"/>
        <v>0</v>
      </c>
      <c r="K98" s="171">
        <f t="shared" si="20"/>
        <v>0</v>
      </c>
      <c r="L98" s="196">
        <f t="shared" si="12"/>
        <v>0</v>
      </c>
      <c r="M98" s="196">
        <f t="shared" si="13"/>
        <v>-43.4</v>
      </c>
      <c r="N98" s="171"/>
      <c r="O98" s="171">
        <f t="shared" si="21"/>
        <v>0</v>
      </c>
      <c r="P98" s="171">
        <f t="shared" si="21"/>
        <v>0</v>
      </c>
      <c r="Q98" s="172">
        <v>0</v>
      </c>
    </row>
    <row r="99" spans="1:17" ht="13.5">
      <c r="A99" s="118" t="s">
        <v>212</v>
      </c>
      <c r="B99" s="145" t="s">
        <v>184</v>
      </c>
      <c r="C99" s="145" t="s">
        <v>149</v>
      </c>
      <c r="D99" s="145" t="s">
        <v>215</v>
      </c>
      <c r="E99" s="139"/>
      <c r="F99" s="139"/>
      <c r="G99" s="146"/>
      <c r="H99" s="190">
        <f>H100</f>
        <v>43.4</v>
      </c>
      <c r="I99" s="171">
        <f t="shared" si="19"/>
        <v>0</v>
      </c>
      <c r="J99" s="196">
        <f t="shared" si="11"/>
        <v>0</v>
      </c>
      <c r="K99" s="171">
        <f t="shared" si="20"/>
        <v>0</v>
      </c>
      <c r="L99" s="196">
        <f t="shared" si="12"/>
        <v>0</v>
      </c>
      <c r="M99" s="196">
        <f t="shared" si="13"/>
        <v>-43.4</v>
      </c>
      <c r="N99" s="171"/>
      <c r="O99" s="171">
        <f t="shared" si="21"/>
        <v>0</v>
      </c>
      <c r="P99" s="171">
        <f t="shared" si="21"/>
        <v>0</v>
      </c>
      <c r="Q99" s="172">
        <v>0</v>
      </c>
    </row>
    <row r="100" spans="1:17" s="43" customFormat="1" ht="25.5" customHeight="1">
      <c r="A100" s="119" t="s">
        <v>196</v>
      </c>
      <c r="B100" s="145" t="s">
        <v>184</v>
      </c>
      <c r="C100" s="145" t="s">
        <v>149</v>
      </c>
      <c r="D100" s="145" t="s">
        <v>215</v>
      </c>
      <c r="E100" s="139" t="s">
        <v>197</v>
      </c>
      <c r="F100" s="139"/>
      <c r="G100" s="146"/>
      <c r="H100" s="190">
        <f>H101</f>
        <v>43.4</v>
      </c>
      <c r="I100" s="195">
        <f t="shared" si="19"/>
        <v>0</v>
      </c>
      <c r="J100" s="196">
        <f t="shared" si="11"/>
        <v>0</v>
      </c>
      <c r="K100" s="195">
        <f t="shared" si="20"/>
        <v>0</v>
      </c>
      <c r="L100" s="196">
        <f t="shared" si="12"/>
        <v>0</v>
      </c>
      <c r="M100" s="196">
        <f t="shared" si="13"/>
        <v>-43.4</v>
      </c>
      <c r="N100" s="195"/>
      <c r="O100" s="195">
        <f t="shared" si="21"/>
        <v>0</v>
      </c>
      <c r="P100" s="195">
        <f t="shared" si="21"/>
        <v>0</v>
      </c>
      <c r="Q100" s="172">
        <v>0</v>
      </c>
    </row>
    <row r="101" spans="1:17" ht="28.5" customHeight="1">
      <c r="A101" s="41" t="s">
        <v>9</v>
      </c>
      <c r="B101" s="145" t="s">
        <v>184</v>
      </c>
      <c r="C101" s="145" t="s">
        <v>149</v>
      </c>
      <c r="D101" s="145" t="s">
        <v>215</v>
      </c>
      <c r="E101" s="139" t="s">
        <v>137</v>
      </c>
      <c r="F101" s="139"/>
      <c r="G101" s="146"/>
      <c r="H101" s="190">
        <f>H103</f>
        <v>43.4</v>
      </c>
      <c r="I101" s="171">
        <f t="shared" si="19"/>
        <v>0</v>
      </c>
      <c r="J101" s="196">
        <f t="shared" si="11"/>
        <v>0</v>
      </c>
      <c r="K101" s="171">
        <f t="shared" si="20"/>
        <v>0</v>
      </c>
      <c r="L101" s="196">
        <f t="shared" si="12"/>
        <v>0</v>
      </c>
      <c r="M101" s="196">
        <f t="shared" si="13"/>
        <v>-43.4</v>
      </c>
      <c r="N101" s="171"/>
      <c r="O101" s="171">
        <f t="shared" si="21"/>
        <v>0</v>
      </c>
      <c r="P101" s="171">
        <f t="shared" si="21"/>
        <v>0</v>
      </c>
      <c r="Q101" s="172">
        <v>0</v>
      </c>
    </row>
    <row r="102" spans="1:17" ht="28.5" customHeight="1">
      <c r="A102" s="119" t="s">
        <v>213</v>
      </c>
      <c r="B102" s="145" t="s">
        <v>184</v>
      </c>
      <c r="C102" s="145" t="s">
        <v>149</v>
      </c>
      <c r="D102" s="145" t="s">
        <v>215</v>
      </c>
      <c r="E102" s="134" t="s">
        <v>137</v>
      </c>
      <c r="F102" s="39"/>
      <c r="G102" s="146" t="s">
        <v>192</v>
      </c>
      <c r="H102" s="192">
        <f>H103</f>
        <v>43.4</v>
      </c>
      <c r="I102" s="171">
        <f t="shared" si="19"/>
        <v>0</v>
      </c>
      <c r="J102" s="196">
        <f t="shared" si="11"/>
        <v>0</v>
      </c>
      <c r="K102" s="171">
        <f t="shared" si="20"/>
        <v>0</v>
      </c>
      <c r="L102" s="196">
        <f t="shared" si="12"/>
        <v>0</v>
      </c>
      <c r="M102" s="196">
        <f t="shared" si="13"/>
        <v>-43.4</v>
      </c>
      <c r="N102" s="171"/>
      <c r="O102" s="171">
        <f t="shared" si="21"/>
        <v>0</v>
      </c>
      <c r="P102" s="171">
        <f t="shared" si="21"/>
        <v>0</v>
      </c>
      <c r="Q102" s="172">
        <v>0</v>
      </c>
    </row>
    <row r="103" spans="1:17" ht="29.25" customHeight="1">
      <c r="A103" s="41" t="s">
        <v>7</v>
      </c>
      <c r="B103" s="145" t="s">
        <v>184</v>
      </c>
      <c r="C103" s="145" t="s">
        <v>149</v>
      </c>
      <c r="D103" s="145" t="s">
        <v>215</v>
      </c>
      <c r="E103" s="134" t="s">
        <v>138</v>
      </c>
      <c r="F103" s="39"/>
      <c r="G103" s="146"/>
      <c r="H103" s="192">
        <v>43.4</v>
      </c>
      <c r="I103" s="171">
        <v>0</v>
      </c>
      <c r="J103" s="196">
        <f t="shared" si="11"/>
        <v>0</v>
      </c>
      <c r="K103" s="171">
        <v>0</v>
      </c>
      <c r="L103" s="196">
        <f t="shared" si="12"/>
        <v>0</v>
      </c>
      <c r="M103" s="196">
        <f t="shared" si="13"/>
        <v>-43.4</v>
      </c>
      <c r="N103" s="171"/>
      <c r="O103" s="171">
        <v>0</v>
      </c>
      <c r="P103" s="171">
        <v>0</v>
      </c>
      <c r="Q103" s="172">
        <v>0</v>
      </c>
    </row>
    <row r="104" spans="1:17" ht="12.75">
      <c r="A104" s="29" t="s">
        <v>256</v>
      </c>
      <c r="B104" s="131" t="s">
        <v>186</v>
      </c>
      <c r="C104" s="132"/>
      <c r="D104" s="132"/>
      <c r="E104" s="132"/>
      <c r="F104" s="146"/>
      <c r="G104" s="146"/>
      <c r="H104" s="185">
        <f>H107</f>
        <v>895.12</v>
      </c>
      <c r="I104" s="171">
        <f>I105+I106</f>
        <v>187.94</v>
      </c>
      <c r="J104" s="196">
        <f t="shared" si="11"/>
        <v>20.996067566359816</v>
      </c>
      <c r="K104" s="171">
        <f>K105+K106</f>
        <v>187.94</v>
      </c>
      <c r="L104" s="196">
        <f t="shared" si="12"/>
        <v>20.996067566359816</v>
      </c>
      <c r="M104" s="196">
        <f t="shared" si="13"/>
        <v>-707.1800000000001</v>
      </c>
      <c r="N104" s="171"/>
      <c r="O104" s="171">
        <f>O105+O106</f>
        <v>187.94</v>
      </c>
      <c r="P104" s="171">
        <f>P105+P106</f>
        <v>187.94</v>
      </c>
      <c r="Q104" s="172">
        <f t="shared" si="14"/>
        <v>100</v>
      </c>
    </row>
    <row r="105" spans="1:17" ht="12.75">
      <c r="A105" s="29" t="s">
        <v>189</v>
      </c>
      <c r="B105" s="112" t="s">
        <v>71</v>
      </c>
      <c r="C105" s="132"/>
      <c r="D105" s="132"/>
      <c r="E105" s="132"/>
      <c r="F105" s="146"/>
      <c r="G105" s="146"/>
      <c r="H105" s="185">
        <f>H115</f>
        <v>615.1</v>
      </c>
      <c r="I105" s="171">
        <f>I115</f>
        <v>167.94</v>
      </c>
      <c r="J105" s="196">
        <f t="shared" si="11"/>
        <v>27.30287758088116</v>
      </c>
      <c r="K105" s="171">
        <f>K115</f>
        <v>167.94</v>
      </c>
      <c r="L105" s="196">
        <f t="shared" si="12"/>
        <v>27.30287758088116</v>
      </c>
      <c r="M105" s="196">
        <f t="shared" si="13"/>
        <v>-447.16</v>
      </c>
      <c r="N105" s="171"/>
      <c r="O105" s="171">
        <f>O115</f>
        <v>167.94</v>
      </c>
      <c r="P105" s="171">
        <f>P115</f>
        <v>167.94</v>
      </c>
      <c r="Q105" s="172">
        <f t="shared" si="14"/>
        <v>100</v>
      </c>
    </row>
    <row r="106" spans="1:17" ht="12.75">
      <c r="A106" s="29" t="s">
        <v>213</v>
      </c>
      <c r="B106" s="112" t="s">
        <v>192</v>
      </c>
      <c r="C106" s="132"/>
      <c r="D106" s="132"/>
      <c r="E106" s="132"/>
      <c r="F106" s="146"/>
      <c r="G106" s="146"/>
      <c r="H106" s="185" t="str">
        <f>H114</f>
        <v>280,02</v>
      </c>
      <c r="I106" s="171">
        <f>I114</f>
        <v>20</v>
      </c>
      <c r="J106" s="196">
        <f t="shared" si="11"/>
        <v>7.142346975216056</v>
      </c>
      <c r="K106" s="171">
        <f>K114</f>
        <v>20</v>
      </c>
      <c r="L106" s="196">
        <f t="shared" si="12"/>
        <v>7.142346975216056</v>
      </c>
      <c r="M106" s="196">
        <f t="shared" si="13"/>
        <v>-260.02</v>
      </c>
      <c r="N106" s="171"/>
      <c r="O106" s="171">
        <f>O114</f>
        <v>20</v>
      </c>
      <c r="P106" s="171">
        <f>P114</f>
        <v>20</v>
      </c>
      <c r="Q106" s="172">
        <f t="shared" si="14"/>
        <v>100</v>
      </c>
    </row>
    <row r="107" spans="1:17" ht="12.75">
      <c r="A107" s="150" t="s">
        <v>40</v>
      </c>
      <c r="B107" s="139" t="s">
        <v>186</v>
      </c>
      <c r="C107" s="139" t="s">
        <v>150</v>
      </c>
      <c r="D107" s="133"/>
      <c r="E107" s="133"/>
      <c r="F107" s="146"/>
      <c r="G107" s="146"/>
      <c r="H107" s="190">
        <f>H108</f>
        <v>895.12</v>
      </c>
      <c r="I107" s="171">
        <f>I108</f>
        <v>187.94</v>
      </c>
      <c r="J107" s="196">
        <f t="shared" si="11"/>
        <v>20.996067566359816</v>
      </c>
      <c r="K107" s="171">
        <f aca="true" t="shared" si="22" ref="K107:K112">K108</f>
        <v>187.94</v>
      </c>
      <c r="L107" s="196">
        <f t="shared" si="12"/>
        <v>20.996067566359816</v>
      </c>
      <c r="M107" s="196">
        <f t="shared" si="13"/>
        <v>-707.1800000000001</v>
      </c>
      <c r="N107" s="171"/>
      <c r="O107" s="171">
        <f aca="true" t="shared" si="23" ref="O107:P112">O108</f>
        <v>187.94</v>
      </c>
      <c r="P107" s="171">
        <f t="shared" si="23"/>
        <v>187.94</v>
      </c>
      <c r="Q107" s="172">
        <f t="shared" si="14"/>
        <v>100</v>
      </c>
    </row>
    <row r="108" spans="1:17" ht="12.75">
      <c r="A108" s="151" t="s">
        <v>265</v>
      </c>
      <c r="B108" s="39" t="s">
        <v>186</v>
      </c>
      <c r="C108" s="143" t="s">
        <v>150</v>
      </c>
      <c r="D108" s="143" t="s">
        <v>216</v>
      </c>
      <c r="E108" s="152"/>
      <c r="F108" s="146"/>
      <c r="G108" s="146"/>
      <c r="H108" s="192">
        <f>H110</f>
        <v>895.12</v>
      </c>
      <c r="I108" s="171">
        <f>I109</f>
        <v>187.94</v>
      </c>
      <c r="J108" s="196">
        <f t="shared" si="11"/>
        <v>20.996067566359816</v>
      </c>
      <c r="K108" s="171">
        <f t="shared" si="22"/>
        <v>187.94</v>
      </c>
      <c r="L108" s="196">
        <f t="shared" si="12"/>
        <v>20.996067566359816</v>
      </c>
      <c r="M108" s="196">
        <f t="shared" si="13"/>
        <v>-707.1800000000001</v>
      </c>
      <c r="N108" s="171"/>
      <c r="O108" s="171">
        <f t="shared" si="23"/>
        <v>187.94</v>
      </c>
      <c r="P108" s="171">
        <f t="shared" si="23"/>
        <v>187.94</v>
      </c>
      <c r="Q108" s="172">
        <f t="shared" si="14"/>
        <v>100</v>
      </c>
    </row>
    <row r="109" spans="1:17" ht="12.75">
      <c r="A109" s="40" t="s">
        <v>245</v>
      </c>
      <c r="B109" s="39" t="s">
        <v>186</v>
      </c>
      <c r="C109" s="143" t="s">
        <v>150</v>
      </c>
      <c r="D109" s="143" t="s">
        <v>217</v>
      </c>
      <c r="E109" s="152"/>
      <c r="F109" s="146"/>
      <c r="G109" s="146"/>
      <c r="H109" s="192">
        <f>H110</f>
        <v>895.12</v>
      </c>
      <c r="I109" s="171">
        <f>I110</f>
        <v>187.94</v>
      </c>
      <c r="J109" s="196">
        <f t="shared" si="11"/>
        <v>20.996067566359816</v>
      </c>
      <c r="K109" s="171">
        <f t="shared" si="22"/>
        <v>187.94</v>
      </c>
      <c r="L109" s="196">
        <f t="shared" si="12"/>
        <v>20.996067566359816</v>
      </c>
      <c r="M109" s="196">
        <f t="shared" si="13"/>
        <v>-707.1800000000001</v>
      </c>
      <c r="N109" s="171"/>
      <c r="O109" s="171">
        <f t="shared" si="23"/>
        <v>187.94</v>
      </c>
      <c r="P109" s="171">
        <f t="shared" si="23"/>
        <v>187.94</v>
      </c>
      <c r="Q109" s="172">
        <f t="shared" si="14"/>
        <v>100</v>
      </c>
    </row>
    <row r="110" spans="1:17" ht="23.25" customHeight="1">
      <c r="A110" s="40" t="s">
        <v>212</v>
      </c>
      <c r="B110" s="39" t="s">
        <v>186</v>
      </c>
      <c r="C110" s="39" t="s">
        <v>150</v>
      </c>
      <c r="D110" s="39" t="s">
        <v>223</v>
      </c>
      <c r="E110" s="133"/>
      <c r="F110" s="146"/>
      <c r="G110" s="146"/>
      <c r="H110" s="190">
        <f>H113</f>
        <v>895.12</v>
      </c>
      <c r="I110" s="171">
        <f>I111</f>
        <v>187.94</v>
      </c>
      <c r="J110" s="196">
        <f t="shared" si="11"/>
        <v>20.996067566359816</v>
      </c>
      <c r="K110" s="171">
        <f t="shared" si="22"/>
        <v>187.94</v>
      </c>
      <c r="L110" s="196">
        <f t="shared" si="12"/>
        <v>20.996067566359816</v>
      </c>
      <c r="M110" s="196">
        <f t="shared" si="13"/>
        <v>-707.1800000000001</v>
      </c>
      <c r="N110" s="171"/>
      <c r="O110" s="171">
        <f t="shared" si="23"/>
        <v>187.94</v>
      </c>
      <c r="P110" s="171">
        <f t="shared" si="23"/>
        <v>187.94</v>
      </c>
      <c r="Q110" s="172">
        <f t="shared" si="14"/>
        <v>100</v>
      </c>
    </row>
    <row r="111" spans="1:17" ht="24.75" customHeight="1">
      <c r="A111" s="161" t="s">
        <v>218</v>
      </c>
      <c r="B111" s="39" t="s">
        <v>186</v>
      </c>
      <c r="C111" s="39" t="s">
        <v>150</v>
      </c>
      <c r="D111" s="39" t="s">
        <v>223</v>
      </c>
      <c r="E111" s="133" t="s">
        <v>219</v>
      </c>
      <c r="F111" s="146"/>
      <c r="G111" s="146"/>
      <c r="H111" s="190">
        <f>H112</f>
        <v>895.12</v>
      </c>
      <c r="I111" s="171">
        <f>I112</f>
        <v>187.94</v>
      </c>
      <c r="J111" s="196">
        <f t="shared" si="11"/>
        <v>20.996067566359816</v>
      </c>
      <c r="K111" s="171">
        <f t="shared" si="22"/>
        <v>187.94</v>
      </c>
      <c r="L111" s="196">
        <f t="shared" si="12"/>
        <v>20.996067566359816</v>
      </c>
      <c r="M111" s="196">
        <f t="shared" si="13"/>
        <v>-707.1800000000001</v>
      </c>
      <c r="N111" s="171"/>
      <c r="O111" s="171">
        <f t="shared" si="23"/>
        <v>187.94</v>
      </c>
      <c r="P111" s="171">
        <f t="shared" si="23"/>
        <v>187.94</v>
      </c>
      <c r="Q111" s="172">
        <f t="shared" si="14"/>
        <v>100</v>
      </c>
    </row>
    <row r="112" spans="1:17" ht="16.5" customHeight="1">
      <c r="A112" s="162" t="s">
        <v>220</v>
      </c>
      <c r="B112" s="39" t="s">
        <v>186</v>
      </c>
      <c r="C112" s="39" t="s">
        <v>150</v>
      </c>
      <c r="D112" s="39" t="s">
        <v>223</v>
      </c>
      <c r="E112" s="133" t="s">
        <v>221</v>
      </c>
      <c r="F112" s="146"/>
      <c r="G112" s="146"/>
      <c r="H112" s="190">
        <f>H113</f>
        <v>895.12</v>
      </c>
      <c r="I112" s="171">
        <f>I113</f>
        <v>187.94</v>
      </c>
      <c r="J112" s="196">
        <f t="shared" si="11"/>
        <v>20.996067566359816</v>
      </c>
      <c r="K112" s="171">
        <f t="shared" si="22"/>
        <v>187.94</v>
      </c>
      <c r="L112" s="196">
        <f t="shared" si="12"/>
        <v>20.996067566359816</v>
      </c>
      <c r="M112" s="196">
        <f t="shared" si="13"/>
        <v>-707.1800000000001</v>
      </c>
      <c r="N112" s="171"/>
      <c r="O112" s="171">
        <f t="shared" si="23"/>
        <v>187.94</v>
      </c>
      <c r="P112" s="171">
        <f t="shared" si="23"/>
        <v>187.94</v>
      </c>
      <c r="Q112" s="172">
        <f t="shared" si="14"/>
        <v>100</v>
      </c>
    </row>
    <row r="113" spans="1:17" ht="38.25">
      <c r="A113" s="40" t="s">
        <v>1</v>
      </c>
      <c r="B113" s="39" t="s">
        <v>186</v>
      </c>
      <c r="C113" s="39" t="s">
        <v>150</v>
      </c>
      <c r="D113" s="39" t="s">
        <v>223</v>
      </c>
      <c r="E113" s="39" t="s">
        <v>151</v>
      </c>
      <c r="F113" s="146"/>
      <c r="G113" s="146"/>
      <c r="H113" s="190">
        <f>H114+H115</f>
        <v>895.12</v>
      </c>
      <c r="I113" s="171">
        <f>I114+I115</f>
        <v>187.94</v>
      </c>
      <c r="J113" s="196">
        <f t="shared" si="11"/>
        <v>20.996067566359816</v>
      </c>
      <c r="K113" s="171">
        <f>K114+K115</f>
        <v>187.94</v>
      </c>
      <c r="L113" s="196">
        <f t="shared" si="12"/>
        <v>20.996067566359816</v>
      </c>
      <c r="M113" s="196">
        <f t="shared" si="13"/>
        <v>-707.1800000000001</v>
      </c>
      <c r="N113" s="171"/>
      <c r="O113" s="171">
        <f>O114+O115</f>
        <v>187.94</v>
      </c>
      <c r="P113" s="171">
        <f>P114+P115</f>
        <v>187.94</v>
      </c>
      <c r="Q113" s="172">
        <f t="shared" si="14"/>
        <v>100</v>
      </c>
    </row>
    <row r="114" spans="1:17" ht="12.75">
      <c r="A114" s="153" t="s">
        <v>222</v>
      </c>
      <c r="B114" s="39" t="s">
        <v>186</v>
      </c>
      <c r="C114" s="39" t="s">
        <v>150</v>
      </c>
      <c r="D114" s="39" t="s">
        <v>223</v>
      </c>
      <c r="E114" s="39" t="s">
        <v>151</v>
      </c>
      <c r="F114" s="146"/>
      <c r="G114" s="146" t="s">
        <v>192</v>
      </c>
      <c r="H114" s="191" t="s">
        <v>246</v>
      </c>
      <c r="I114" s="171">
        <v>20</v>
      </c>
      <c r="J114" s="196">
        <f t="shared" si="11"/>
        <v>7.142346975216056</v>
      </c>
      <c r="K114" s="171">
        <v>20</v>
      </c>
      <c r="L114" s="196">
        <f t="shared" si="12"/>
        <v>7.142346975216056</v>
      </c>
      <c r="M114" s="196">
        <f t="shared" si="13"/>
        <v>-260.02</v>
      </c>
      <c r="N114" s="171"/>
      <c r="O114" s="171">
        <v>20</v>
      </c>
      <c r="P114" s="171">
        <v>20</v>
      </c>
      <c r="Q114" s="172">
        <f t="shared" si="14"/>
        <v>100</v>
      </c>
    </row>
    <row r="115" spans="1:17" ht="12.75">
      <c r="A115" s="153" t="s">
        <v>189</v>
      </c>
      <c r="B115" s="39" t="s">
        <v>186</v>
      </c>
      <c r="C115" s="39" t="s">
        <v>150</v>
      </c>
      <c r="D115" s="39" t="s">
        <v>223</v>
      </c>
      <c r="E115" s="39" t="s">
        <v>151</v>
      </c>
      <c r="F115" s="146"/>
      <c r="G115" s="146" t="s">
        <v>71</v>
      </c>
      <c r="H115" s="190">
        <v>615.1</v>
      </c>
      <c r="I115" s="171">
        <v>167.94</v>
      </c>
      <c r="J115" s="196">
        <f t="shared" si="11"/>
        <v>27.30287758088116</v>
      </c>
      <c r="K115" s="171">
        <v>167.94</v>
      </c>
      <c r="L115" s="196">
        <f t="shared" si="12"/>
        <v>27.30287758088116</v>
      </c>
      <c r="M115" s="196">
        <f t="shared" si="13"/>
        <v>-447.16</v>
      </c>
      <c r="N115" s="171"/>
      <c r="O115" s="171">
        <v>167.94</v>
      </c>
      <c r="P115" s="171">
        <v>167.94</v>
      </c>
      <c r="Q115" s="172">
        <f t="shared" si="14"/>
        <v>100</v>
      </c>
    </row>
    <row r="116" spans="1:17" ht="12.75">
      <c r="A116" s="154" t="s">
        <v>41</v>
      </c>
      <c r="B116" s="131" t="s">
        <v>96</v>
      </c>
      <c r="C116" s="132"/>
      <c r="D116" s="132"/>
      <c r="E116" s="132"/>
      <c r="F116" s="146"/>
      <c r="G116" s="146"/>
      <c r="H116" s="185">
        <f>H117</f>
        <v>14.549999999999999</v>
      </c>
      <c r="I116" s="171">
        <f>I117</f>
        <v>10.62</v>
      </c>
      <c r="J116" s="196">
        <f t="shared" si="11"/>
        <v>72.98969072164948</v>
      </c>
      <c r="K116" s="171">
        <f aca="true" t="shared" si="24" ref="K116:K122">K117</f>
        <v>10.62</v>
      </c>
      <c r="L116" s="196">
        <f t="shared" si="12"/>
        <v>72.98969072164948</v>
      </c>
      <c r="M116" s="196">
        <f t="shared" si="13"/>
        <v>-3.9299999999999997</v>
      </c>
      <c r="N116" s="171"/>
      <c r="O116" s="171">
        <f aca="true" t="shared" si="25" ref="O116:P122">O117</f>
        <v>10.62</v>
      </c>
      <c r="P116" s="171">
        <f t="shared" si="25"/>
        <v>10.62</v>
      </c>
      <c r="Q116" s="172">
        <f t="shared" si="14"/>
        <v>100</v>
      </c>
    </row>
    <row r="117" spans="1:17" ht="12.75">
      <c r="A117" s="29" t="s">
        <v>213</v>
      </c>
      <c r="B117" s="131" t="s">
        <v>192</v>
      </c>
      <c r="C117" s="132"/>
      <c r="D117" s="132"/>
      <c r="E117" s="132"/>
      <c r="F117" s="146"/>
      <c r="G117" s="146"/>
      <c r="H117" s="185">
        <f>H118</f>
        <v>14.549999999999999</v>
      </c>
      <c r="I117" s="171">
        <f>I118</f>
        <v>10.62</v>
      </c>
      <c r="J117" s="196">
        <f t="shared" si="11"/>
        <v>72.98969072164948</v>
      </c>
      <c r="K117" s="171">
        <f t="shared" si="24"/>
        <v>10.62</v>
      </c>
      <c r="L117" s="196">
        <f t="shared" si="12"/>
        <v>72.98969072164948</v>
      </c>
      <c r="M117" s="196">
        <f t="shared" si="13"/>
        <v>-3.9299999999999997</v>
      </c>
      <c r="N117" s="171"/>
      <c r="O117" s="171">
        <f t="shared" si="25"/>
        <v>10.62</v>
      </c>
      <c r="P117" s="171">
        <f t="shared" si="25"/>
        <v>10.62</v>
      </c>
      <c r="Q117" s="172">
        <f t="shared" si="14"/>
        <v>100</v>
      </c>
    </row>
    <row r="118" spans="1:17" ht="12.75">
      <c r="A118" s="150" t="s">
        <v>42</v>
      </c>
      <c r="B118" s="139" t="s">
        <v>96</v>
      </c>
      <c r="C118" s="139" t="s">
        <v>153</v>
      </c>
      <c r="D118" s="133"/>
      <c r="E118" s="133"/>
      <c r="F118" s="146"/>
      <c r="G118" s="146"/>
      <c r="H118" s="190">
        <f>H120</f>
        <v>14.549999999999999</v>
      </c>
      <c r="I118" s="171">
        <f>I119</f>
        <v>10.62</v>
      </c>
      <c r="J118" s="196">
        <f t="shared" si="11"/>
        <v>72.98969072164948</v>
      </c>
      <c r="K118" s="171">
        <f t="shared" si="24"/>
        <v>10.62</v>
      </c>
      <c r="L118" s="196">
        <f t="shared" si="12"/>
        <v>72.98969072164948</v>
      </c>
      <c r="M118" s="196">
        <f t="shared" si="13"/>
        <v>-3.9299999999999997</v>
      </c>
      <c r="N118" s="171"/>
      <c r="O118" s="171">
        <f t="shared" si="25"/>
        <v>10.62</v>
      </c>
      <c r="P118" s="171">
        <f t="shared" si="25"/>
        <v>10.62</v>
      </c>
      <c r="Q118" s="172">
        <f t="shared" si="14"/>
        <v>100</v>
      </c>
    </row>
    <row r="119" spans="1:17" ht="12.75">
      <c r="A119" s="40" t="s">
        <v>191</v>
      </c>
      <c r="B119" s="39" t="s">
        <v>96</v>
      </c>
      <c r="C119" s="39" t="s">
        <v>153</v>
      </c>
      <c r="D119" s="133" t="s">
        <v>190</v>
      </c>
      <c r="E119" s="133"/>
      <c r="F119" s="146"/>
      <c r="G119" s="146"/>
      <c r="H119" s="190">
        <f>H120</f>
        <v>14.549999999999999</v>
      </c>
      <c r="I119" s="171">
        <f>I120</f>
        <v>10.62</v>
      </c>
      <c r="J119" s="196">
        <f t="shared" si="11"/>
        <v>72.98969072164948</v>
      </c>
      <c r="K119" s="171">
        <f t="shared" si="24"/>
        <v>10.62</v>
      </c>
      <c r="L119" s="196">
        <f t="shared" si="12"/>
        <v>72.98969072164948</v>
      </c>
      <c r="M119" s="196">
        <f t="shared" si="13"/>
        <v>-3.9299999999999997</v>
      </c>
      <c r="N119" s="171"/>
      <c r="O119" s="171">
        <f t="shared" si="25"/>
        <v>10.62</v>
      </c>
      <c r="P119" s="171">
        <f t="shared" si="25"/>
        <v>10.62</v>
      </c>
      <c r="Q119" s="172">
        <f t="shared" si="14"/>
        <v>100</v>
      </c>
    </row>
    <row r="120" spans="1:17" ht="19.5" customHeight="1">
      <c r="A120" s="40" t="s">
        <v>234</v>
      </c>
      <c r="B120" s="39" t="s">
        <v>96</v>
      </c>
      <c r="C120" s="39" t="s">
        <v>153</v>
      </c>
      <c r="D120" s="39" t="s">
        <v>224</v>
      </c>
      <c r="E120" s="133"/>
      <c r="F120" s="146"/>
      <c r="G120" s="146"/>
      <c r="H120" s="190">
        <f>H122</f>
        <v>14.549999999999999</v>
      </c>
      <c r="I120" s="171">
        <f>I121</f>
        <v>10.62</v>
      </c>
      <c r="J120" s="196">
        <f t="shared" si="11"/>
        <v>72.98969072164948</v>
      </c>
      <c r="K120" s="171">
        <f t="shared" si="24"/>
        <v>10.62</v>
      </c>
      <c r="L120" s="196">
        <f t="shared" si="12"/>
        <v>72.98969072164948</v>
      </c>
      <c r="M120" s="196">
        <f t="shared" si="13"/>
        <v>-3.9299999999999997</v>
      </c>
      <c r="N120" s="171"/>
      <c r="O120" s="171">
        <f t="shared" si="25"/>
        <v>10.62</v>
      </c>
      <c r="P120" s="171">
        <f t="shared" si="25"/>
        <v>10.62</v>
      </c>
      <c r="Q120" s="172">
        <f t="shared" si="14"/>
        <v>100</v>
      </c>
    </row>
    <row r="121" spans="1:17" ht="19.5" customHeight="1">
      <c r="A121" s="40" t="s">
        <v>257</v>
      </c>
      <c r="B121" s="39" t="s">
        <v>96</v>
      </c>
      <c r="C121" s="39" t="s">
        <v>153</v>
      </c>
      <c r="D121" s="39" t="s">
        <v>224</v>
      </c>
      <c r="E121" s="133" t="s">
        <v>258</v>
      </c>
      <c r="F121" s="146"/>
      <c r="G121" s="146"/>
      <c r="H121" s="190">
        <f>H122</f>
        <v>14.549999999999999</v>
      </c>
      <c r="I121" s="171">
        <f>I122</f>
        <v>10.62</v>
      </c>
      <c r="J121" s="196">
        <f t="shared" si="11"/>
        <v>72.98969072164948</v>
      </c>
      <c r="K121" s="171">
        <f t="shared" si="24"/>
        <v>10.62</v>
      </c>
      <c r="L121" s="196">
        <f t="shared" si="12"/>
        <v>72.98969072164948</v>
      </c>
      <c r="M121" s="196">
        <f t="shared" si="13"/>
        <v>-3.9299999999999997</v>
      </c>
      <c r="N121" s="171"/>
      <c r="O121" s="171">
        <f t="shared" si="25"/>
        <v>10.62</v>
      </c>
      <c r="P121" s="171">
        <f t="shared" si="25"/>
        <v>10.62</v>
      </c>
      <c r="Q121" s="172">
        <f t="shared" si="14"/>
        <v>100</v>
      </c>
    </row>
    <row r="122" spans="1:17" ht="25.5">
      <c r="A122" s="40" t="s">
        <v>154</v>
      </c>
      <c r="B122" s="39" t="s">
        <v>96</v>
      </c>
      <c r="C122" s="39" t="s">
        <v>153</v>
      </c>
      <c r="D122" s="39" t="s">
        <v>224</v>
      </c>
      <c r="E122" s="134" t="s">
        <v>155</v>
      </c>
      <c r="F122" s="146"/>
      <c r="G122" s="146"/>
      <c r="H122" s="190">
        <f>H123</f>
        <v>14.549999999999999</v>
      </c>
      <c r="I122" s="171">
        <f>I123</f>
        <v>10.62</v>
      </c>
      <c r="J122" s="196">
        <f t="shared" si="11"/>
        <v>72.98969072164948</v>
      </c>
      <c r="K122" s="171">
        <f t="shared" si="24"/>
        <v>10.62</v>
      </c>
      <c r="L122" s="196">
        <f t="shared" si="12"/>
        <v>72.98969072164948</v>
      </c>
      <c r="M122" s="196">
        <f t="shared" si="13"/>
        <v>-3.9299999999999997</v>
      </c>
      <c r="N122" s="171"/>
      <c r="O122" s="171">
        <f t="shared" si="25"/>
        <v>10.62</v>
      </c>
      <c r="P122" s="171">
        <f t="shared" si="25"/>
        <v>10.62</v>
      </c>
      <c r="Q122" s="172">
        <f t="shared" si="14"/>
        <v>100</v>
      </c>
    </row>
    <row r="123" spans="1:17" ht="25.5">
      <c r="A123" s="40" t="s">
        <v>260</v>
      </c>
      <c r="B123" s="39" t="s">
        <v>96</v>
      </c>
      <c r="C123" s="39" t="s">
        <v>153</v>
      </c>
      <c r="D123" s="39" t="s">
        <v>224</v>
      </c>
      <c r="E123" s="39" t="s">
        <v>259</v>
      </c>
      <c r="F123" s="146"/>
      <c r="G123" s="146"/>
      <c r="H123" s="190">
        <f>H124+H125</f>
        <v>14.549999999999999</v>
      </c>
      <c r="I123" s="171">
        <f>I124+I125</f>
        <v>10.62</v>
      </c>
      <c r="J123" s="196">
        <f t="shared" si="11"/>
        <v>72.98969072164948</v>
      </c>
      <c r="K123" s="171">
        <f>K124+K125</f>
        <v>10.62</v>
      </c>
      <c r="L123" s="196">
        <f t="shared" si="12"/>
        <v>72.98969072164948</v>
      </c>
      <c r="M123" s="196">
        <f t="shared" si="13"/>
        <v>-3.9299999999999997</v>
      </c>
      <c r="N123" s="171"/>
      <c r="O123" s="171">
        <f>O124+O125</f>
        <v>10.62</v>
      </c>
      <c r="P123" s="171">
        <f>P124+P125</f>
        <v>10.62</v>
      </c>
      <c r="Q123" s="172">
        <f t="shared" si="14"/>
        <v>100</v>
      </c>
    </row>
    <row r="124" spans="1:17" ht="12.75">
      <c r="A124" s="119" t="s">
        <v>189</v>
      </c>
      <c r="B124" s="39" t="s">
        <v>96</v>
      </c>
      <c r="C124" s="39" t="s">
        <v>153</v>
      </c>
      <c r="D124" s="39" t="s">
        <v>224</v>
      </c>
      <c r="E124" s="39" t="s">
        <v>259</v>
      </c>
      <c r="F124" s="146"/>
      <c r="G124" s="146" t="s">
        <v>71</v>
      </c>
      <c r="H124" s="190">
        <v>3.93</v>
      </c>
      <c r="I124" s="171"/>
      <c r="J124" s="196">
        <f t="shared" si="11"/>
        <v>0</v>
      </c>
      <c r="K124" s="171"/>
      <c r="L124" s="196">
        <f t="shared" si="12"/>
        <v>0</v>
      </c>
      <c r="M124" s="196">
        <f t="shared" si="13"/>
        <v>-3.93</v>
      </c>
      <c r="N124" s="171"/>
      <c r="O124" s="171"/>
      <c r="P124" s="171"/>
      <c r="Q124" s="172">
        <v>0</v>
      </c>
    </row>
    <row r="125" spans="1:17" ht="12.75">
      <c r="A125" s="153" t="s">
        <v>222</v>
      </c>
      <c r="B125" s="39" t="s">
        <v>96</v>
      </c>
      <c r="C125" s="39" t="s">
        <v>153</v>
      </c>
      <c r="D125" s="39" t="s">
        <v>224</v>
      </c>
      <c r="E125" s="39" t="s">
        <v>259</v>
      </c>
      <c r="F125" s="146"/>
      <c r="G125" s="146" t="s">
        <v>192</v>
      </c>
      <c r="H125" s="190">
        <v>10.62</v>
      </c>
      <c r="I125" s="171">
        <v>10.62</v>
      </c>
      <c r="J125" s="196">
        <f t="shared" si="11"/>
        <v>100</v>
      </c>
      <c r="K125" s="171">
        <v>10.62</v>
      </c>
      <c r="L125" s="196">
        <f t="shared" si="12"/>
        <v>100</v>
      </c>
      <c r="M125" s="196">
        <f t="shared" si="13"/>
        <v>0</v>
      </c>
      <c r="N125" s="171"/>
      <c r="O125" s="171">
        <v>10.62</v>
      </c>
      <c r="P125" s="171">
        <v>10.62</v>
      </c>
      <c r="Q125" s="172">
        <f t="shared" si="14"/>
        <v>100</v>
      </c>
    </row>
    <row r="126" spans="1:17" ht="12.75" customHeight="1" hidden="1">
      <c r="A126" s="40" t="s">
        <v>158</v>
      </c>
      <c r="B126" s="39" t="s">
        <v>45</v>
      </c>
      <c r="C126" s="39" t="s">
        <v>156</v>
      </c>
      <c r="D126" s="133" t="s">
        <v>157</v>
      </c>
      <c r="E126" s="133" t="s">
        <v>159</v>
      </c>
      <c r="F126" s="146"/>
      <c r="G126" s="146"/>
      <c r="H126" s="190">
        <v>0</v>
      </c>
      <c r="I126" s="171"/>
      <c r="J126" s="196" t="e">
        <f t="shared" si="11"/>
        <v>#DIV/0!</v>
      </c>
      <c r="K126" s="171"/>
      <c r="L126" s="196" t="e">
        <f t="shared" si="12"/>
        <v>#DIV/0!</v>
      </c>
      <c r="M126" s="196">
        <f t="shared" si="13"/>
        <v>0</v>
      </c>
      <c r="N126" s="171"/>
      <c r="O126" s="171"/>
      <c r="P126" s="171"/>
      <c r="Q126" s="172" t="e">
        <f t="shared" si="14"/>
        <v>#DIV/0!</v>
      </c>
    </row>
    <row r="127" spans="1:17" ht="11.25" customHeight="1" hidden="1">
      <c r="A127" s="153" t="s">
        <v>143</v>
      </c>
      <c r="B127" s="39" t="s">
        <v>45</v>
      </c>
      <c r="C127" s="39" t="s">
        <v>156</v>
      </c>
      <c r="D127" s="133" t="s">
        <v>157</v>
      </c>
      <c r="E127" s="133" t="s">
        <v>159</v>
      </c>
      <c r="F127" s="146"/>
      <c r="G127" s="146"/>
      <c r="H127" s="190">
        <v>0</v>
      </c>
      <c r="I127" s="171"/>
      <c r="J127" s="196" t="e">
        <f t="shared" si="11"/>
        <v>#DIV/0!</v>
      </c>
      <c r="K127" s="171"/>
      <c r="L127" s="196" t="e">
        <f t="shared" si="12"/>
        <v>#DIV/0!</v>
      </c>
      <c r="M127" s="196">
        <f t="shared" si="13"/>
        <v>0</v>
      </c>
      <c r="N127" s="171"/>
      <c r="O127" s="171"/>
      <c r="P127" s="171"/>
      <c r="Q127" s="172" t="e">
        <f t="shared" si="14"/>
        <v>#DIV/0!</v>
      </c>
    </row>
    <row r="128" spans="1:17" ht="21.75" customHeight="1">
      <c r="A128" s="29" t="s">
        <v>56</v>
      </c>
      <c r="B128" s="36" t="s">
        <v>187</v>
      </c>
      <c r="C128" s="36"/>
      <c r="D128" s="139"/>
      <c r="E128" s="133"/>
      <c r="F128" s="146"/>
      <c r="G128" s="146"/>
      <c r="H128" s="185">
        <f>H130</f>
        <v>5</v>
      </c>
      <c r="I128" s="171">
        <f aca="true" t="shared" si="26" ref="I128:I136">I129</f>
        <v>1</v>
      </c>
      <c r="J128" s="196">
        <f t="shared" si="11"/>
        <v>20</v>
      </c>
      <c r="K128" s="171">
        <f aca="true" t="shared" si="27" ref="K128:K136">K129</f>
        <v>1</v>
      </c>
      <c r="L128" s="196">
        <f t="shared" si="12"/>
        <v>20</v>
      </c>
      <c r="M128" s="196">
        <f t="shared" si="13"/>
        <v>-4</v>
      </c>
      <c r="N128" s="171"/>
      <c r="O128" s="171">
        <f aca="true" t="shared" si="28" ref="O128:P136">O129</f>
        <v>1</v>
      </c>
      <c r="P128" s="171">
        <f t="shared" si="28"/>
        <v>1</v>
      </c>
      <c r="Q128" s="172">
        <f t="shared" si="14"/>
        <v>100</v>
      </c>
    </row>
    <row r="129" spans="1:17" ht="21.75" customHeight="1">
      <c r="A129" s="41" t="s">
        <v>213</v>
      </c>
      <c r="B129" s="36" t="s">
        <v>192</v>
      </c>
      <c r="C129" s="36"/>
      <c r="D129" s="139"/>
      <c r="E129" s="133"/>
      <c r="F129" s="146"/>
      <c r="G129" s="146"/>
      <c r="H129" s="185">
        <f>H130</f>
        <v>5</v>
      </c>
      <c r="I129" s="171">
        <f t="shared" si="26"/>
        <v>1</v>
      </c>
      <c r="J129" s="196">
        <f t="shared" si="11"/>
        <v>20</v>
      </c>
      <c r="K129" s="171">
        <f t="shared" si="27"/>
        <v>1</v>
      </c>
      <c r="L129" s="196">
        <f t="shared" si="12"/>
        <v>20</v>
      </c>
      <c r="M129" s="196">
        <f t="shared" si="13"/>
        <v>-4</v>
      </c>
      <c r="N129" s="171"/>
      <c r="O129" s="171">
        <f t="shared" si="28"/>
        <v>1</v>
      </c>
      <c r="P129" s="171">
        <f t="shared" si="28"/>
        <v>1</v>
      </c>
      <c r="Q129" s="172">
        <f t="shared" si="14"/>
        <v>100</v>
      </c>
    </row>
    <row r="130" spans="1:17" ht="21.75" customHeight="1">
      <c r="A130" s="115" t="s">
        <v>225</v>
      </c>
      <c r="B130" s="126" t="s">
        <v>187</v>
      </c>
      <c r="C130" s="155" t="s">
        <v>152</v>
      </c>
      <c r="D130" s="139"/>
      <c r="E130" s="133"/>
      <c r="F130" s="146"/>
      <c r="G130" s="146"/>
      <c r="H130" s="190">
        <f aca="true" t="shared" si="29" ref="H130:H136">H131</f>
        <v>5</v>
      </c>
      <c r="I130" s="171">
        <f t="shared" si="26"/>
        <v>1</v>
      </c>
      <c r="J130" s="196">
        <f t="shared" si="11"/>
        <v>20</v>
      </c>
      <c r="K130" s="171">
        <f t="shared" si="27"/>
        <v>1</v>
      </c>
      <c r="L130" s="196">
        <f t="shared" si="12"/>
        <v>20</v>
      </c>
      <c r="M130" s="196">
        <f t="shared" si="13"/>
        <v>-4</v>
      </c>
      <c r="N130" s="171"/>
      <c r="O130" s="171">
        <f t="shared" si="28"/>
        <v>1</v>
      </c>
      <c r="P130" s="171">
        <f t="shared" si="28"/>
        <v>1</v>
      </c>
      <c r="Q130" s="172">
        <f t="shared" si="14"/>
        <v>100</v>
      </c>
    </row>
    <row r="131" spans="1:17" ht="27" customHeight="1">
      <c r="A131" s="45" t="s">
        <v>247</v>
      </c>
      <c r="B131" s="38" t="s">
        <v>187</v>
      </c>
      <c r="C131" s="143" t="s">
        <v>152</v>
      </c>
      <c r="D131" s="143" t="s">
        <v>226</v>
      </c>
      <c r="E131" s="143"/>
      <c r="F131" s="146"/>
      <c r="G131" s="146"/>
      <c r="H131" s="192">
        <f t="shared" si="29"/>
        <v>5</v>
      </c>
      <c r="I131" s="171">
        <f t="shared" si="26"/>
        <v>1</v>
      </c>
      <c r="J131" s="196">
        <f t="shared" si="11"/>
        <v>20</v>
      </c>
      <c r="K131" s="171">
        <f t="shared" si="27"/>
        <v>1</v>
      </c>
      <c r="L131" s="196">
        <f t="shared" si="12"/>
        <v>20</v>
      </c>
      <c r="M131" s="196">
        <f t="shared" si="13"/>
        <v>-4</v>
      </c>
      <c r="N131" s="171"/>
      <c r="O131" s="171">
        <f t="shared" si="28"/>
        <v>1</v>
      </c>
      <c r="P131" s="171">
        <f t="shared" si="28"/>
        <v>1</v>
      </c>
      <c r="Q131" s="172">
        <f t="shared" si="14"/>
        <v>100</v>
      </c>
    </row>
    <row r="132" spans="1:17" ht="28.5" customHeight="1">
      <c r="A132" s="156" t="s">
        <v>248</v>
      </c>
      <c r="B132" s="38" t="s">
        <v>187</v>
      </c>
      <c r="C132" s="39" t="s">
        <v>152</v>
      </c>
      <c r="D132" s="39" t="s">
        <v>227</v>
      </c>
      <c r="E132" s="134"/>
      <c r="F132" s="146"/>
      <c r="G132" s="146"/>
      <c r="H132" s="190">
        <f t="shared" si="29"/>
        <v>5</v>
      </c>
      <c r="I132" s="171">
        <f t="shared" si="26"/>
        <v>1</v>
      </c>
      <c r="J132" s="196">
        <f t="shared" si="11"/>
        <v>20</v>
      </c>
      <c r="K132" s="171">
        <f t="shared" si="27"/>
        <v>1</v>
      </c>
      <c r="L132" s="196">
        <f t="shared" si="12"/>
        <v>20</v>
      </c>
      <c r="M132" s="196">
        <f t="shared" si="13"/>
        <v>-4</v>
      </c>
      <c r="N132" s="171"/>
      <c r="O132" s="171">
        <f t="shared" si="28"/>
        <v>1</v>
      </c>
      <c r="P132" s="171">
        <f t="shared" si="28"/>
        <v>1</v>
      </c>
      <c r="Q132" s="172">
        <f t="shared" si="14"/>
        <v>100</v>
      </c>
    </row>
    <row r="133" spans="1:17" ht="12.75">
      <c r="A133" s="156" t="s">
        <v>212</v>
      </c>
      <c r="B133" s="38" t="s">
        <v>187</v>
      </c>
      <c r="C133" s="39" t="s">
        <v>152</v>
      </c>
      <c r="D133" s="39" t="s">
        <v>227</v>
      </c>
      <c r="E133" s="134"/>
      <c r="F133" s="110"/>
      <c r="G133" s="110"/>
      <c r="H133" s="193">
        <f>H136</f>
        <v>5</v>
      </c>
      <c r="I133" s="171">
        <f t="shared" si="26"/>
        <v>1</v>
      </c>
      <c r="J133" s="196">
        <f t="shared" si="11"/>
        <v>20</v>
      </c>
      <c r="K133" s="171">
        <f t="shared" si="27"/>
        <v>1</v>
      </c>
      <c r="L133" s="196">
        <f t="shared" si="12"/>
        <v>20</v>
      </c>
      <c r="M133" s="196">
        <f t="shared" si="13"/>
        <v>-4</v>
      </c>
      <c r="N133" s="171"/>
      <c r="O133" s="171">
        <f t="shared" si="28"/>
        <v>1</v>
      </c>
      <c r="P133" s="171">
        <f t="shared" si="28"/>
        <v>1</v>
      </c>
      <c r="Q133" s="172">
        <f t="shared" si="14"/>
        <v>100</v>
      </c>
    </row>
    <row r="134" spans="1:17" ht="26.25" customHeight="1">
      <c r="A134" s="158" t="s">
        <v>196</v>
      </c>
      <c r="B134" s="126" t="s">
        <v>187</v>
      </c>
      <c r="C134" s="139" t="s">
        <v>152</v>
      </c>
      <c r="D134" s="139" t="s">
        <v>227</v>
      </c>
      <c r="E134" s="134" t="s">
        <v>197</v>
      </c>
      <c r="F134" s="110"/>
      <c r="G134" s="110"/>
      <c r="H134" s="193">
        <f>H135</f>
        <v>5</v>
      </c>
      <c r="I134" s="171">
        <f t="shared" si="26"/>
        <v>1</v>
      </c>
      <c r="J134" s="196">
        <f t="shared" si="11"/>
        <v>20</v>
      </c>
      <c r="K134" s="171">
        <f t="shared" si="27"/>
        <v>1</v>
      </c>
      <c r="L134" s="196">
        <f t="shared" si="12"/>
        <v>20</v>
      </c>
      <c r="M134" s="196">
        <f t="shared" si="13"/>
        <v>-4</v>
      </c>
      <c r="N134" s="171"/>
      <c r="O134" s="171">
        <f t="shared" si="28"/>
        <v>1</v>
      </c>
      <c r="P134" s="171">
        <f t="shared" si="28"/>
        <v>1</v>
      </c>
      <c r="Q134" s="172">
        <f t="shared" si="14"/>
        <v>100</v>
      </c>
    </row>
    <row r="135" spans="1:17" ht="25.5">
      <c r="A135" s="115" t="s">
        <v>9</v>
      </c>
      <c r="B135" s="126" t="s">
        <v>187</v>
      </c>
      <c r="C135" s="139" t="s">
        <v>152</v>
      </c>
      <c r="D135" s="139" t="s">
        <v>227</v>
      </c>
      <c r="E135" s="134" t="s">
        <v>137</v>
      </c>
      <c r="F135" s="110"/>
      <c r="G135" s="110"/>
      <c r="H135" s="193">
        <f>H136</f>
        <v>5</v>
      </c>
      <c r="I135" s="171">
        <f t="shared" si="26"/>
        <v>1</v>
      </c>
      <c r="J135" s="196">
        <f t="shared" si="11"/>
        <v>20</v>
      </c>
      <c r="K135" s="171">
        <f t="shared" si="27"/>
        <v>1</v>
      </c>
      <c r="L135" s="196">
        <f t="shared" si="12"/>
        <v>20</v>
      </c>
      <c r="M135" s="196">
        <f t="shared" si="13"/>
        <v>-4</v>
      </c>
      <c r="N135" s="171"/>
      <c r="O135" s="171">
        <f t="shared" si="28"/>
        <v>1</v>
      </c>
      <c r="P135" s="171">
        <f t="shared" si="28"/>
        <v>1</v>
      </c>
      <c r="Q135" s="172">
        <f t="shared" si="14"/>
        <v>100</v>
      </c>
    </row>
    <row r="136" spans="1:17" ht="12.75">
      <c r="A136" s="115" t="s">
        <v>213</v>
      </c>
      <c r="B136" s="126" t="s">
        <v>187</v>
      </c>
      <c r="C136" s="139" t="s">
        <v>152</v>
      </c>
      <c r="D136" s="139" t="s">
        <v>227</v>
      </c>
      <c r="E136" s="134" t="s">
        <v>137</v>
      </c>
      <c r="F136" s="116"/>
      <c r="G136" s="116" t="s">
        <v>192</v>
      </c>
      <c r="H136" s="184">
        <f t="shared" si="29"/>
        <v>5</v>
      </c>
      <c r="I136" s="171">
        <f t="shared" si="26"/>
        <v>1</v>
      </c>
      <c r="J136" s="196">
        <f t="shared" si="11"/>
        <v>20</v>
      </c>
      <c r="K136" s="171">
        <f t="shared" si="27"/>
        <v>1</v>
      </c>
      <c r="L136" s="196">
        <f t="shared" si="12"/>
        <v>20</v>
      </c>
      <c r="M136" s="196">
        <f t="shared" si="13"/>
        <v>-4</v>
      </c>
      <c r="N136" s="171"/>
      <c r="O136" s="171">
        <f t="shared" si="28"/>
        <v>1</v>
      </c>
      <c r="P136" s="171">
        <f t="shared" si="28"/>
        <v>1</v>
      </c>
      <c r="Q136" s="172">
        <f t="shared" si="14"/>
        <v>100</v>
      </c>
    </row>
    <row r="137" spans="1:17" ht="25.5">
      <c r="A137" s="41" t="s">
        <v>7</v>
      </c>
      <c r="B137" s="38" t="s">
        <v>187</v>
      </c>
      <c r="C137" s="39" t="s">
        <v>152</v>
      </c>
      <c r="D137" s="39" t="s">
        <v>227</v>
      </c>
      <c r="E137" s="39" t="s">
        <v>138</v>
      </c>
      <c r="F137" s="116"/>
      <c r="G137" s="116"/>
      <c r="H137" s="184">
        <v>5</v>
      </c>
      <c r="I137" s="171">
        <v>1</v>
      </c>
      <c r="J137" s="196">
        <f t="shared" si="11"/>
        <v>20</v>
      </c>
      <c r="K137" s="171">
        <v>1</v>
      </c>
      <c r="L137" s="196">
        <f t="shared" si="12"/>
        <v>20</v>
      </c>
      <c r="M137" s="196">
        <f t="shared" si="13"/>
        <v>-4</v>
      </c>
      <c r="N137" s="171"/>
      <c r="O137" s="171">
        <v>1</v>
      </c>
      <c r="P137" s="171">
        <v>1</v>
      </c>
      <c r="Q137" s="172">
        <f t="shared" si="14"/>
        <v>100</v>
      </c>
    </row>
    <row r="138" spans="1:17" ht="12.75">
      <c r="A138" s="40"/>
      <c r="B138" s="39"/>
      <c r="C138" s="39"/>
      <c r="D138" s="39"/>
      <c r="E138" s="39"/>
      <c r="F138" s="124"/>
      <c r="G138" s="124"/>
      <c r="H138" s="184"/>
      <c r="I138" s="171"/>
      <c r="J138" s="196"/>
      <c r="K138" s="171"/>
      <c r="L138" s="196"/>
      <c r="M138" s="196">
        <f>K138-H138</f>
        <v>0</v>
      </c>
      <c r="N138" s="171"/>
      <c r="O138" s="171"/>
      <c r="P138" s="171"/>
      <c r="Q138" s="172">
        <v>0</v>
      </c>
    </row>
    <row r="139" spans="1:17" ht="12.75">
      <c r="A139" s="29" t="s">
        <v>10</v>
      </c>
      <c r="B139" s="110"/>
      <c r="C139" s="110"/>
      <c r="D139" s="110"/>
      <c r="E139" s="110"/>
      <c r="F139" s="110"/>
      <c r="G139" s="110"/>
      <c r="H139" s="194">
        <f>H9+H70+H84+H104+H116+H567+H128</f>
        <v>1555.3999999999999</v>
      </c>
      <c r="I139" s="171">
        <f>I9+I70+I84+I104+I116+I128</f>
        <v>476.18000000000006</v>
      </c>
      <c r="J139" s="196">
        <f>I139/H139*100</f>
        <v>30.614632891860623</v>
      </c>
      <c r="K139" s="171">
        <f>K9+K70+K84+K104+K116+K128</f>
        <v>474.51000000000005</v>
      </c>
      <c r="L139" s="196">
        <f>K139/H139*100</f>
        <v>30.507265012215512</v>
      </c>
      <c r="M139" s="196">
        <f>K139-H139</f>
        <v>-1080.8899999999999</v>
      </c>
      <c r="N139" s="171">
        <v>1.67</v>
      </c>
      <c r="O139" s="171">
        <f>O9+O70+O84+O104+O116+O128</f>
        <v>474.51000000000005</v>
      </c>
      <c r="P139" s="171">
        <f>P9+P70+P84+P104+P116+P128</f>
        <v>474.51000000000005</v>
      </c>
      <c r="Q139" s="172">
        <f>P139/O139*100</f>
        <v>100</v>
      </c>
    </row>
    <row r="140" spans="1:8" ht="12.75">
      <c r="A140" s="3"/>
      <c r="B140" s="105"/>
      <c r="C140" s="105"/>
      <c r="D140" s="105"/>
      <c r="E140" s="105"/>
      <c r="F140" s="105"/>
      <c r="G140" s="105"/>
      <c r="H140" s="3"/>
    </row>
    <row r="141" spans="1:8" ht="12.75">
      <c r="A141" s="3"/>
      <c r="B141" s="105"/>
      <c r="C141" s="105"/>
      <c r="D141" s="105"/>
      <c r="E141" s="105"/>
      <c r="F141" s="105"/>
      <c r="G141" s="105"/>
      <c r="H141" s="3"/>
    </row>
    <row r="142" spans="1:8" ht="12.75">
      <c r="A142" s="3"/>
      <c r="B142" s="105"/>
      <c r="C142" s="105"/>
      <c r="D142" s="105"/>
      <c r="E142" s="105"/>
      <c r="F142" s="105"/>
      <c r="G142" s="105"/>
      <c r="H142" s="3"/>
    </row>
    <row r="143" spans="1:8" ht="12.75">
      <c r="A143" s="3"/>
      <c r="B143" s="105"/>
      <c r="C143" s="105"/>
      <c r="D143" s="105"/>
      <c r="E143" s="105"/>
      <c r="F143" s="105"/>
      <c r="G143" s="105"/>
      <c r="H143" s="3"/>
    </row>
    <row r="144" spans="1:8" ht="12.75">
      <c r="A144" s="3"/>
      <c r="B144" s="105"/>
      <c r="C144" s="105"/>
      <c r="D144" s="105"/>
      <c r="E144" s="105"/>
      <c r="F144" s="105"/>
      <c r="G144" s="105"/>
      <c r="H144" s="3"/>
    </row>
    <row r="145" spans="1:8" ht="12.75">
      <c r="A145" s="3"/>
      <c r="B145" s="105"/>
      <c r="C145" s="105"/>
      <c r="D145" s="105"/>
      <c r="E145" s="105"/>
      <c r="F145" s="105"/>
      <c r="G145" s="105"/>
      <c r="H145" s="3"/>
    </row>
    <row r="146" spans="1:8" ht="12.75">
      <c r="A146" s="3"/>
      <c r="B146" s="105"/>
      <c r="C146" s="105"/>
      <c r="D146" s="105"/>
      <c r="E146" s="105"/>
      <c r="F146" s="105"/>
      <c r="G146" s="105"/>
      <c r="H146" s="3"/>
    </row>
  </sheetData>
  <sheetProtection/>
  <mergeCells count="5">
    <mergeCell ref="A1:H1"/>
    <mergeCell ref="D4:H4"/>
    <mergeCell ref="A6:H6"/>
    <mergeCell ref="A2:H2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49.00390625" style="0" customWidth="1"/>
    <col min="2" max="2" width="25.625" style="0" customWidth="1"/>
    <col min="4" max="4" width="11.125" style="0" customWidth="1"/>
    <col min="6" max="6" width="10.125" style="0" customWidth="1"/>
  </cols>
  <sheetData>
    <row r="1" spans="1:4" ht="12.75">
      <c r="A1" s="248" t="s">
        <v>273</v>
      </c>
      <c r="B1" s="248"/>
      <c r="C1" s="248"/>
      <c r="D1" s="248"/>
    </row>
    <row r="2" spans="1:4" ht="12.75">
      <c r="A2" s="248" t="s">
        <v>168</v>
      </c>
      <c r="B2" s="248"/>
      <c r="C2" s="248"/>
      <c r="D2" s="248"/>
    </row>
    <row r="3" spans="1:4" ht="12.75">
      <c r="A3" s="248" t="s">
        <v>11</v>
      </c>
      <c r="B3" s="248"/>
      <c r="C3" s="248"/>
      <c r="D3" s="248"/>
    </row>
    <row r="4" spans="1:4" ht="12.75">
      <c r="A4" s="3"/>
      <c r="B4" s="238" t="s">
        <v>305</v>
      </c>
      <c r="C4" s="238"/>
      <c r="D4" s="238"/>
    </row>
    <row r="5" spans="1:4" ht="12.75">
      <c r="A5" s="3"/>
      <c r="B5" s="105"/>
      <c r="C5" s="3"/>
      <c r="D5" s="3"/>
    </row>
    <row r="6" spans="1:4" ht="35.25" customHeight="1">
      <c r="A6" s="249" t="s">
        <v>263</v>
      </c>
      <c r="B6" s="249"/>
      <c r="C6" s="249"/>
      <c r="D6" s="249"/>
    </row>
    <row r="7" spans="1:4" ht="13.5" thickBot="1">
      <c r="A7" s="106" t="s">
        <v>53</v>
      </c>
      <c r="B7" s="105"/>
      <c r="C7" s="105"/>
      <c r="D7" s="3" t="s">
        <v>19</v>
      </c>
    </row>
    <row r="8" spans="1:13" ht="33" thickBot="1">
      <c r="A8" s="209" t="s">
        <v>20</v>
      </c>
      <c r="B8" s="210" t="s">
        <v>54</v>
      </c>
      <c r="C8" s="210" t="s">
        <v>43</v>
      </c>
      <c r="D8" s="211" t="s">
        <v>271</v>
      </c>
      <c r="E8" s="203" t="s">
        <v>283</v>
      </c>
      <c r="F8" s="203" t="s">
        <v>284</v>
      </c>
      <c r="G8" s="203" t="s">
        <v>287</v>
      </c>
      <c r="H8" s="203" t="s">
        <v>279</v>
      </c>
      <c r="I8" s="203" t="s">
        <v>280</v>
      </c>
      <c r="J8" s="203" t="s">
        <v>288</v>
      </c>
      <c r="K8" s="203" t="s">
        <v>289</v>
      </c>
      <c r="L8" s="203" t="s">
        <v>281</v>
      </c>
      <c r="M8" s="203" t="s">
        <v>279</v>
      </c>
    </row>
    <row r="9" spans="1:13" ht="12.75">
      <c r="A9" s="120" t="s">
        <v>191</v>
      </c>
      <c r="B9" s="166" t="s">
        <v>190</v>
      </c>
      <c r="C9" s="124"/>
      <c r="D9" s="167">
        <f>D10+D14+D21+D22+D24+D30</f>
        <v>555.28</v>
      </c>
      <c r="E9" s="197">
        <f>E10+E14+E21+E22+E24+E30</f>
        <v>272.89000000000004</v>
      </c>
      <c r="F9" s="212">
        <f>E9/D9*100</f>
        <v>49.144575709551944</v>
      </c>
      <c r="G9" s="197">
        <f>G10+G14+G21+G22+G24+G30</f>
        <v>271.22</v>
      </c>
      <c r="H9" s="198">
        <f>G9/D9*100</f>
        <v>48.84382653796283</v>
      </c>
      <c r="I9" s="104">
        <f>G9-D9</f>
        <v>-284.05999999999995</v>
      </c>
      <c r="J9" s="104">
        <f>J24</f>
        <v>1.67</v>
      </c>
      <c r="K9" s="197">
        <f>K10+K14+K21+K22+K24+K30</f>
        <v>271.22</v>
      </c>
      <c r="L9" s="197">
        <f>L10+L14+L21+L22+L24+L30</f>
        <v>271.22</v>
      </c>
      <c r="M9" s="104">
        <f>L9/K9*100</f>
        <v>100</v>
      </c>
    </row>
    <row r="10" spans="1:13" ht="25.5">
      <c r="A10" s="41" t="s">
        <v>233</v>
      </c>
      <c r="B10" s="38" t="s">
        <v>193</v>
      </c>
      <c r="C10" s="124"/>
      <c r="D10" s="164">
        <f>D11</f>
        <v>110.5</v>
      </c>
      <c r="E10" s="197">
        <f>E11</f>
        <v>94.11</v>
      </c>
      <c r="F10" s="212">
        <f aca="true" t="shared" si="0" ref="F10:F55">E10/D10*100</f>
        <v>85.16742081447963</v>
      </c>
      <c r="G10" s="197">
        <f>G11</f>
        <v>94.11</v>
      </c>
      <c r="H10" s="198">
        <f aca="true" t="shared" si="1" ref="H10:H55">G10/D10*100</f>
        <v>85.16742081447963</v>
      </c>
      <c r="I10" s="104">
        <f aca="true" t="shared" si="2" ref="I10:I55">G10-D10</f>
        <v>-16.39</v>
      </c>
      <c r="J10" s="104"/>
      <c r="K10" s="197">
        <f>K11</f>
        <v>94.11</v>
      </c>
      <c r="L10" s="197">
        <f>L11</f>
        <v>94.11</v>
      </c>
      <c r="M10" s="104">
        <f aca="true" t="shared" si="3" ref="M10:M55">L10/K10*100</f>
        <v>100</v>
      </c>
    </row>
    <row r="11" spans="1:13" ht="63.75">
      <c r="A11" s="118" t="s">
        <v>129</v>
      </c>
      <c r="B11" s="38" t="s">
        <v>193</v>
      </c>
      <c r="C11" s="124" t="s">
        <v>127</v>
      </c>
      <c r="D11" s="164">
        <f>D12+D13</f>
        <v>110.5</v>
      </c>
      <c r="E11" s="197">
        <f>E12+E13</f>
        <v>94.11</v>
      </c>
      <c r="F11" s="212">
        <f t="shared" si="0"/>
        <v>85.16742081447963</v>
      </c>
      <c r="G11" s="197">
        <f>G12+G13</f>
        <v>94.11</v>
      </c>
      <c r="H11" s="198">
        <f t="shared" si="1"/>
        <v>85.16742081447963</v>
      </c>
      <c r="I11" s="104">
        <f t="shared" si="2"/>
        <v>-16.39</v>
      </c>
      <c r="J11" s="104"/>
      <c r="K11" s="197">
        <f>K12+K13</f>
        <v>94.11</v>
      </c>
      <c r="L11" s="197">
        <f>L12+L13</f>
        <v>94.11</v>
      </c>
      <c r="M11" s="104">
        <f t="shared" si="3"/>
        <v>100</v>
      </c>
    </row>
    <row r="12" spans="1:13" ht="25.5">
      <c r="A12" s="160" t="s">
        <v>202</v>
      </c>
      <c r="B12" s="38" t="s">
        <v>193</v>
      </c>
      <c r="C12" s="124" t="s">
        <v>131</v>
      </c>
      <c r="D12" s="164">
        <v>82.3</v>
      </c>
      <c r="E12" s="197">
        <v>72.33</v>
      </c>
      <c r="F12" s="212">
        <f t="shared" si="0"/>
        <v>87.88578371810449</v>
      </c>
      <c r="G12" s="197">
        <v>72.33</v>
      </c>
      <c r="H12" s="198">
        <f t="shared" si="1"/>
        <v>87.88578371810449</v>
      </c>
      <c r="I12" s="104">
        <f t="shared" si="2"/>
        <v>-9.969999999999999</v>
      </c>
      <c r="J12" s="104"/>
      <c r="K12" s="197">
        <v>72.33</v>
      </c>
      <c r="L12" s="197">
        <v>72.33</v>
      </c>
      <c r="M12" s="104">
        <f t="shared" si="3"/>
        <v>100</v>
      </c>
    </row>
    <row r="13" spans="1:13" ht="38.25" customHeight="1">
      <c r="A13" s="119" t="s">
        <v>200</v>
      </c>
      <c r="B13" s="38" t="s">
        <v>193</v>
      </c>
      <c r="C13" s="124" t="s">
        <v>201</v>
      </c>
      <c r="D13" s="164">
        <v>28.2</v>
      </c>
      <c r="E13" s="197">
        <v>21.78</v>
      </c>
      <c r="F13" s="212">
        <f t="shared" si="0"/>
        <v>77.2340425531915</v>
      </c>
      <c r="G13" s="197">
        <v>21.78</v>
      </c>
      <c r="H13" s="198">
        <f t="shared" si="1"/>
        <v>77.2340425531915</v>
      </c>
      <c r="I13" s="104">
        <f t="shared" si="2"/>
        <v>-6.419999999999998</v>
      </c>
      <c r="J13" s="104"/>
      <c r="K13" s="197">
        <v>21.78</v>
      </c>
      <c r="L13" s="197">
        <v>21.78</v>
      </c>
      <c r="M13" s="104">
        <f t="shared" si="3"/>
        <v>100</v>
      </c>
    </row>
    <row r="14" spans="1:13" ht="45.75" customHeight="1">
      <c r="A14" s="119" t="s">
        <v>194</v>
      </c>
      <c r="B14" s="124" t="s">
        <v>195</v>
      </c>
      <c r="C14" s="124"/>
      <c r="D14" s="164">
        <f>D15+D18+D20</f>
        <v>350.53000000000003</v>
      </c>
      <c r="E14" s="197">
        <f>E15+E18+E20</f>
        <v>152.36</v>
      </c>
      <c r="F14" s="212">
        <f t="shared" si="0"/>
        <v>43.46560922032351</v>
      </c>
      <c r="G14" s="197">
        <f>G15+G18+G20</f>
        <v>152.36</v>
      </c>
      <c r="H14" s="198">
        <f t="shared" si="1"/>
        <v>43.46560922032351</v>
      </c>
      <c r="I14" s="104">
        <f t="shared" si="2"/>
        <v>-198.17000000000002</v>
      </c>
      <c r="J14" s="104"/>
      <c r="K14" s="197">
        <f>K15+K18+K20</f>
        <v>152.36</v>
      </c>
      <c r="L14" s="197">
        <f>L15+L18+L20</f>
        <v>152.36</v>
      </c>
      <c r="M14" s="104">
        <f t="shared" si="3"/>
        <v>100</v>
      </c>
    </row>
    <row r="15" spans="1:13" ht="63.75">
      <c r="A15" s="118" t="s">
        <v>129</v>
      </c>
      <c r="B15" s="124" t="s">
        <v>195</v>
      </c>
      <c r="C15" s="124" t="s">
        <v>127</v>
      </c>
      <c r="D15" s="164">
        <f>D16+D17</f>
        <v>116.41000000000001</v>
      </c>
      <c r="E15" s="197">
        <f>E16+E17</f>
        <v>84.62</v>
      </c>
      <c r="F15" s="212">
        <f t="shared" si="0"/>
        <v>72.69134954041748</v>
      </c>
      <c r="G15" s="197">
        <f>G16+G17</f>
        <v>84.62</v>
      </c>
      <c r="H15" s="198">
        <f t="shared" si="1"/>
        <v>72.69134954041748</v>
      </c>
      <c r="I15" s="104">
        <f t="shared" si="2"/>
        <v>-31.790000000000006</v>
      </c>
      <c r="J15" s="104"/>
      <c r="K15" s="197">
        <f>K16+K17</f>
        <v>84.62</v>
      </c>
      <c r="L15" s="197">
        <f>L16+L17</f>
        <v>84.62</v>
      </c>
      <c r="M15" s="104">
        <f t="shared" si="3"/>
        <v>100</v>
      </c>
    </row>
    <row r="16" spans="1:13" ht="25.5">
      <c r="A16" s="160" t="s">
        <v>202</v>
      </c>
      <c r="B16" s="124" t="s">
        <v>195</v>
      </c>
      <c r="C16" s="124" t="s">
        <v>131</v>
      </c>
      <c r="D16" s="164">
        <f>70.04+15.37</f>
        <v>85.41000000000001</v>
      </c>
      <c r="E16" s="197">
        <v>63.81</v>
      </c>
      <c r="F16" s="212">
        <f t="shared" si="0"/>
        <v>74.71022128556375</v>
      </c>
      <c r="G16" s="197">
        <v>63.81</v>
      </c>
      <c r="H16" s="198">
        <f t="shared" si="1"/>
        <v>74.71022128556375</v>
      </c>
      <c r="I16" s="104">
        <f t="shared" si="2"/>
        <v>-21.60000000000001</v>
      </c>
      <c r="J16" s="104"/>
      <c r="K16" s="197">
        <v>63.81</v>
      </c>
      <c r="L16" s="197">
        <v>63.81</v>
      </c>
      <c r="M16" s="104">
        <f t="shared" si="3"/>
        <v>100</v>
      </c>
    </row>
    <row r="17" spans="1:13" ht="38.25">
      <c r="A17" s="119" t="s">
        <v>200</v>
      </c>
      <c r="B17" s="124" t="s">
        <v>195</v>
      </c>
      <c r="C17" s="124" t="s">
        <v>201</v>
      </c>
      <c r="D17" s="164">
        <f>25.27+5.73</f>
        <v>31</v>
      </c>
      <c r="E17" s="197">
        <f>1.28+19.53</f>
        <v>20.810000000000002</v>
      </c>
      <c r="F17" s="212">
        <f t="shared" si="0"/>
        <v>67.12903225806453</v>
      </c>
      <c r="G17" s="197">
        <f>1.28+19.53</f>
        <v>20.810000000000002</v>
      </c>
      <c r="H17" s="198">
        <f t="shared" si="1"/>
        <v>67.12903225806453</v>
      </c>
      <c r="I17" s="104">
        <f t="shared" si="2"/>
        <v>-10.189999999999998</v>
      </c>
      <c r="J17" s="104"/>
      <c r="K17" s="197">
        <f>1.28+19.53</f>
        <v>20.810000000000002</v>
      </c>
      <c r="L17" s="197">
        <f>1.28+19.53</f>
        <v>20.810000000000002</v>
      </c>
      <c r="M17" s="104">
        <f t="shared" si="3"/>
        <v>100</v>
      </c>
    </row>
    <row r="18" spans="1:13" ht="25.5">
      <c r="A18" s="119" t="s">
        <v>196</v>
      </c>
      <c r="B18" s="124" t="s">
        <v>195</v>
      </c>
      <c r="C18" s="124" t="s">
        <v>197</v>
      </c>
      <c r="D18" s="164">
        <f>D19</f>
        <v>234</v>
      </c>
      <c r="E18" s="197">
        <f>E19</f>
        <v>67.62</v>
      </c>
      <c r="F18" s="212">
        <f t="shared" si="0"/>
        <v>28.897435897435898</v>
      </c>
      <c r="G18" s="197">
        <f>G19</f>
        <v>67.62</v>
      </c>
      <c r="H18" s="198">
        <f t="shared" si="1"/>
        <v>28.897435897435898</v>
      </c>
      <c r="I18" s="104">
        <f t="shared" si="2"/>
        <v>-166.38</v>
      </c>
      <c r="J18" s="104"/>
      <c r="K18" s="197">
        <f>K19</f>
        <v>67.62</v>
      </c>
      <c r="L18" s="197">
        <f>L19</f>
        <v>67.62</v>
      </c>
      <c r="M18" s="104">
        <f t="shared" si="3"/>
        <v>100</v>
      </c>
    </row>
    <row r="19" spans="1:13" ht="25.5">
      <c r="A19" s="41" t="s">
        <v>3</v>
      </c>
      <c r="B19" s="124" t="s">
        <v>195</v>
      </c>
      <c r="C19" s="124" t="s">
        <v>138</v>
      </c>
      <c r="D19" s="164">
        <v>234</v>
      </c>
      <c r="E19" s="197">
        <v>67.62</v>
      </c>
      <c r="F19" s="212">
        <f t="shared" si="0"/>
        <v>28.897435897435898</v>
      </c>
      <c r="G19" s="197">
        <v>67.62</v>
      </c>
      <c r="H19" s="198">
        <f t="shared" si="1"/>
        <v>28.897435897435898</v>
      </c>
      <c r="I19" s="104">
        <f t="shared" si="2"/>
        <v>-166.38</v>
      </c>
      <c r="J19" s="104"/>
      <c r="K19" s="197">
        <v>67.62</v>
      </c>
      <c r="L19" s="197">
        <v>67.62</v>
      </c>
      <c r="M19" s="104">
        <f t="shared" si="3"/>
        <v>100</v>
      </c>
    </row>
    <row r="20" spans="1:13" ht="12.75">
      <c r="A20" s="40" t="s">
        <v>276</v>
      </c>
      <c r="B20" s="124" t="s">
        <v>277</v>
      </c>
      <c r="C20" s="124" t="s">
        <v>140</v>
      </c>
      <c r="D20" s="164">
        <v>0.12</v>
      </c>
      <c r="E20" s="197">
        <v>0.12</v>
      </c>
      <c r="F20" s="212">
        <f t="shared" si="0"/>
        <v>100</v>
      </c>
      <c r="G20" s="197">
        <v>0.12</v>
      </c>
      <c r="H20" s="198">
        <f t="shared" si="1"/>
        <v>100</v>
      </c>
      <c r="I20" s="104">
        <f t="shared" si="2"/>
        <v>0</v>
      </c>
      <c r="J20" s="104"/>
      <c r="K20" s="197">
        <v>0.12</v>
      </c>
      <c r="L20" s="197">
        <v>0.12</v>
      </c>
      <c r="M20" s="104">
        <f t="shared" si="3"/>
        <v>100</v>
      </c>
    </row>
    <row r="21" spans="1:13" ht="25.5">
      <c r="A21" s="119" t="s">
        <v>145</v>
      </c>
      <c r="B21" s="124" t="s">
        <v>204</v>
      </c>
      <c r="C21" s="124" t="s">
        <v>203</v>
      </c>
      <c r="D21" s="164">
        <v>3</v>
      </c>
      <c r="E21" s="197"/>
      <c r="F21" s="212">
        <f t="shared" si="0"/>
        <v>0</v>
      </c>
      <c r="G21" s="197"/>
      <c r="H21" s="198">
        <f t="shared" si="1"/>
        <v>0</v>
      </c>
      <c r="I21" s="104">
        <f t="shared" si="2"/>
        <v>-3</v>
      </c>
      <c r="J21" s="104"/>
      <c r="K21" s="197"/>
      <c r="L21" s="197"/>
      <c r="M21" s="104">
        <v>0</v>
      </c>
    </row>
    <row r="22" spans="1:13" ht="25.5">
      <c r="A22" s="40" t="s">
        <v>109</v>
      </c>
      <c r="B22" s="133" t="s">
        <v>229</v>
      </c>
      <c r="C22" s="124"/>
      <c r="D22" s="164">
        <f>D23</f>
        <v>1.5</v>
      </c>
      <c r="E22" s="197">
        <f>E23</f>
        <v>1.5</v>
      </c>
      <c r="F22" s="212">
        <f t="shared" si="0"/>
        <v>100</v>
      </c>
      <c r="G22" s="197">
        <f>G23</f>
        <v>1.5</v>
      </c>
      <c r="H22" s="198">
        <f t="shared" si="1"/>
        <v>100</v>
      </c>
      <c r="I22" s="104">
        <f t="shared" si="2"/>
        <v>0</v>
      </c>
      <c r="J22" s="104"/>
      <c r="K22" s="197">
        <f>K23</f>
        <v>1.5</v>
      </c>
      <c r="L22" s="197">
        <f>L23</f>
        <v>1.5</v>
      </c>
      <c r="M22" s="104">
        <f t="shared" si="3"/>
        <v>100</v>
      </c>
    </row>
    <row r="23" spans="1:13" ht="12.75">
      <c r="A23" s="40" t="s">
        <v>251</v>
      </c>
      <c r="B23" s="133" t="s">
        <v>229</v>
      </c>
      <c r="C23" s="124" t="s">
        <v>140</v>
      </c>
      <c r="D23" s="164">
        <v>1.5</v>
      </c>
      <c r="E23" s="197">
        <v>1.5</v>
      </c>
      <c r="F23" s="212">
        <f t="shared" si="0"/>
        <v>100</v>
      </c>
      <c r="G23" s="197">
        <v>1.5</v>
      </c>
      <c r="H23" s="198">
        <f t="shared" si="1"/>
        <v>100</v>
      </c>
      <c r="I23" s="104">
        <f t="shared" si="2"/>
        <v>0</v>
      </c>
      <c r="J23" s="104"/>
      <c r="K23" s="197">
        <v>1.5</v>
      </c>
      <c r="L23" s="197">
        <v>1.5</v>
      </c>
      <c r="M23" s="104">
        <f t="shared" si="3"/>
        <v>100</v>
      </c>
    </row>
    <row r="24" spans="1:13" ht="25.5">
      <c r="A24" s="136" t="s">
        <v>99</v>
      </c>
      <c r="B24" s="134" t="s">
        <v>206</v>
      </c>
      <c r="C24" s="124"/>
      <c r="D24" s="164">
        <f>D25+D28</f>
        <v>75.2</v>
      </c>
      <c r="E24" s="197">
        <f>E25+E28</f>
        <v>14.299999999999999</v>
      </c>
      <c r="F24" s="212">
        <f t="shared" si="0"/>
        <v>19.01595744680851</v>
      </c>
      <c r="G24" s="197">
        <f>G25+G28</f>
        <v>12.629999999999999</v>
      </c>
      <c r="H24" s="198">
        <f t="shared" si="1"/>
        <v>16.795212765957444</v>
      </c>
      <c r="I24" s="104">
        <f t="shared" si="2"/>
        <v>-62.57000000000001</v>
      </c>
      <c r="J24" s="104">
        <f>J28</f>
        <v>1.67</v>
      </c>
      <c r="K24" s="197">
        <f>K25+K28</f>
        <v>12.629999999999999</v>
      </c>
      <c r="L24" s="197">
        <f>L25+L28</f>
        <v>12.629999999999999</v>
      </c>
      <c r="M24" s="104">
        <f t="shared" si="3"/>
        <v>100</v>
      </c>
    </row>
    <row r="25" spans="1:13" ht="63.75">
      <c r="A25" s="118" t="s">
        <v>129</v>
      </c>
      <c r="B25" s="134" t="s">
        <v>206</v>
      </c>
      <c r="C25" s="124" t="s">
        <v>127</v>
      </c>
      <c r="D25" s="164">
        <f>D26+D27</f>
        <v>55.97</v>
      </c>
      <c r="E25" s="197">
        <f>E26+E27</f>
        <v>12.629999999999999</v>
      </c>
      <c r="F25" s="212">
        <f t="shared" si="0"/>
        <v>22.5656601750938</v>
      </c>
      <c r="G25" s="197">
        <f>G26+G27</f>
        <v>12.629999999999999</v>
      </c>
      <c r="H25" s="198">
        <f t="shared" si="1"/>
        <v>22.5656601750938</v>
      </c>
      <c r="I25" s="104">
        <f t="shared" si="2"/>
        <v>-43.34</v>
      </c>
      <c r="J25" s="104"/>
      <c r="K25" s="197">
        <f>K26+K27</f>
        <v>12.629999999999999</v>
      </c>
      <c r="L25" s="197">
        <f>L26+L27</f>
        <v>12.629999999999999</v>
      </c>
      <c r="M25" s="104">
        <f t="shared" si="3"/>
        <v>100</v>
      </c>
    </row>
    <row r="26" spans="1:13" ht="25.5">
      <c r="A26" s="160" t="s">
        <v>202</v>
      </c>
      <c r="B26" s="134" t="s">
        <v>206</v>
      </c>
      <c r="C26" s="124" t="s">
        <v>131</v>
      </c>
      <c r="D26" s="164">
        <v>43</v>
      </c>
      <c r="E26" s="197">
        <v>9.7</v>
      </c>
      <c r="F26" s="212">
        <f t="shared" si="0"/>
        <v>22.55813953488372</v>
      </c>
      <c r="G26" s="197">
        <v>9.7</v>
      </c>
      <c r="H26" s="198">
        <f t="shared" si="1"/>
        <v>22.55813953488372</v>
      </c>
      <c r="I26" s="104">
        <f t="shared" si="2"/>
        <v>-33.3</v>
      </c>
      <c r="J26" s="104"/>
      <c r="K26" s="197">
        <v>9.7</v>
      </c>
      <c r="L26" s="197">
        <v>9.7</v>
      </c>
      <c r="M26" s="104">
        <f t="shared" si="3"/>
        <v>100</v>
      </c>
    </row>
    <row r="27" spans="1:13" ht="38.25">
      <c r="A27" s="119" t="s">
        <v>200</v>
      </c>
      <c r="B27" s="134" t="s">
        <v>206</v>
      </c>
      <c r="C27" s="124" t="s">
        <v>201</v>
      </c>
      <c r="D27" s="164">
        <v>12.97</v>
      </c>
      <c r="E27" s="197">
        <v>2.93</v>
      </c>
      <c r="F27" s="212">
        <f t="shared" si="0"/>
        <v>22.59059367771781</v>
      </c>
      <c r="G27" s="197">
        <v>2.93</v>
      </c>
      <c r="H27" s="198">
        <f t="shared" si="1"/>
        <v>22.59059367771781</v>
      </c>
      <c r="I27" s="104">
        <f t="shared" si="2"/>
        <v>-10.040000000000001</v>
      </c>
      <c r="J27" s="104"/>
      <c r="K27" s="197">
        <v>2.93</v>
      </c>
      <c r="L27" s="197">
        <v>2.93</v>
      </c>
      <c r="M27" s="104">
        <f t="shared" si="3"/>
        <v>100</v>
      </c>
    </row>
    <row r="28" spans="1:13" ht="25.5">
      <c r="A28" s="119" t="s">
        <v>196</v>
      </c>
      <c r="B28" s="134" t="s">
        <v>206</v>
      </c>
      <c r="C28" s="124" t="s">
        <v>197</v>
      </c>
      <c r="D28" s="164">
        <f>D29</f>
        <v>19.23</v>
      </c>
      <c r="E28" s="197">
        <f>E29</f>
        <v>1.67</v>
      </c>
      <c r="F28" s="212">
        <f t="shared" si="0"/>
        <v>8.684347373894957</v>
      </c>
      <c r="G28" s="197">
        <f>G29</f>
        <v>0</v>
      </c>
      <c r="H28" s="198">
        <f t="shared" si="1"/>
        <v>0</v>
      </c>
      <c r="I28" s="104">
        <f t="shared" si="2"/>
        <v>-19.23</v>
      </c>
      <c r="J28" s="104">
        <f>J29</f>
        <v>1.67</v>
      </c>
      <c r="K28" s="197">
        <f>K29</f>
        <v>0</v>
      </c>
      <c r="L28" s="197">
        <f>L29</f>
        <v>0</v>
      </c>
      <c r="M28" s="104">
        <v>0</v>
      </c>
    </row>
    <row r="29" spans="1:13" ht="25.5">
      <c r="A29" s="41" t="s">
        <v>3</v>
      </c>
      <c r="B29" s="134" t="s">
        <v>206</v>
      </c>
      <c r="C29" s="124" t="s">
        <v>138</v>
      </c>
      <c r="D29" s="164">
        <v>19.23</v>
      </c>
      <c r="E29" s="197">
        <v>1.67</v>
      </c>
      <c r="F29" s="212">
        <f t="shared" si="0"/>
        <v>8.684347373894957</v>
      </c>
      <c r="G29" s="197"/>
      <c r="H29" s="198">
        <f t="shared" si="1"/>
        <v>0</v>
      </c>
      <c r="I29" s="104">
        <f t="shared" si="2"/>
        <v>-19.23</v>
      </c>
      <c r="J29" s="104">
        <v>1.67</v>
      </c>
      <c r="K29" s="197"/>
      <c r="L29" s="197"/>
      <c r="M29" s="104">
        <v>0</v>
      </c>
    </row>
    <row r="30" spans="1:13" ht="25.5">
      <c r="A30" s="40" t="s">
        <v>234</v>
      </c>
      <c r="B30" s="39" t="s">
        <v>224</v>
      </c>
      <c r="C30" s="124"/>
      <c r="D30" s="164">
        <f>D31</f>
        <v>14.55</v>
      </c>
      <c r="E30" s="197">
        <f>E31</f>
        <v>10.62</v>
      </c>
      <c r="F30" s="212">
        <f t="shared" si="0"/>
        <v>72.98969072164948</v>
      </c>
      <c r="G30" s="197">
        <f>G31</f>
        <v>10.62</v>
      </c>
      <c r="H30" s="198">
        <f t="shared" si="1"/>
        <v>72.98969072164948</v>
      </c>
      <c r="I30" s="104">
        <f t="shared" si="2"/>
        <v>-3.9300000000000015</v>
      </c>
      <c r="J30" s="104"/>
      <c r="K30" s="197">
        <f>K31</f>
        <v>10.62</v>
      </c>
      <c r="L30" s="197">
        <f>L31</f>
        <v>10.62</v>
      </c>
      <c r="M30" s="104">
        <f t="shared" si="3"/>
        <v>100</v>
      </c>
    </row>
    <row r="31" spans="1:13" ht="12.75">
      <c r="A31" s="40" t="s">
        <v>257</v>
      </c>
      <c r="B31" s="39" t="s">
        <v>224</v>
      </c>
      <c r="C31" s="124" t="s">
        <v>258</v>
      </c>
      <c r="D31" s="164">
        <f>D32</f>
        <v>14.55</v>
      </c>
      <c r="E31" s="197">
        <f>E32</f>
        <v>10.62</v>
      </c>
      <c r="F31" s="212">
        <f t="shared" si="0"/>
        <v>72.98969072164948</v>
      </c>
      <c r="G31" s="197">
        <f>G32</f>
        <v>10.62</v>
      </c>
      <c r="H31" s="198">
        <f t="shared" si="1"/>
        <v>72.98969072164948</v>
      </c>
      <c r="I31" s="104">
        <f t="shared" si="2"/>
        <v>-3.9300000000000015</v>
      </c>
      <c r="J31" s="104"/>
      <c r="K31" s="197">
        <f>K32</f>
        <v>10.62</v>
      </c>
      <c r="L31" s="197">
        <f>L32</f>
        <v>10.62</v>
      </c>
      <c r="M31" s="104">
        <f t="shared" si="3"/>
        <v>100</v>
      </c>
    </row>
    <row r="32" spans="1:13" ht="25.5">
      <c r="A32" s="40" t="s">
        <v>260</v>
      </c>
      <c r="B32" s="39" t="s">
        <v>224</v>
      </c>
      <c r="C32" s="124" t="s">
        <v>259</v>
      </c>
      <c r="D32" s="164">
        <v>14.55</v>
      </c>
      <c r="E32" s="197">
        <f>'цел ст2019'!I123</f>
        <v>10.62</v>
      </c>
      <c r="F32" s="212">
        <f t="shared" si="0"/>
        <v>72.98969072164948</v>
      </c>
      <c r="G32" s="197">
        <f>'цел ст2019'!K123</f>
        <v>10.62</v>
      </c>
      <c r="H32" s="198">
        <f t="shared" si="1"/>
        <v>72.98969072164948</v>
      </c>
      <c r="I32" s="104">
        <f t="shared" si="2"/>
        <v>-3.9300000000000015</v>
      </c>
      <c r="J32" s="104"/>
      <c r="K32" s="197">
        <f>'цел ст2019'!O123</f>
        <v>10.62</v>
      </c>
      <c r="L32" s="197">
        <f>'цел ст2019'!P123</f>
        <v>10.62</v>
      </c>
      <c r="M32" s="104">
        <f t="shared" si="3"/>
        <v>100</v>
      </c>
    </row>
    <row r="33" spans="1:13" ht="38.25">
      <c r="A33" s="42" t="s">
        <v>244</v>
      </c>
      <c r="B33" s="143" t="s">
        <v>208</v>
      </c>
      <c r="C33" s="143"/>
      <c r="D33" s="144">
        <f>D34+D39</f>
        <v>100</v>
      </c>
      <c r="E33" s="197">
        <f>E34+E39</f>
        <v>14.35</v>
      </c>
      <c r="F33" s="212">
        <f t="shared" si="0"/>
        <v>14.35</v>
      </c>
      <c r="G33" s="197">
        <f>G34+G39</f>
        <v>14.35</v>
      </c>
      <c r="H33" s="198">
        <f t="shared" si="1"/>
        <v>14.35</v>
      </c>
      <c r="I33" s="104">
        <f t="shared" si="2"/>
        <v>-85.65</v>
      </c>
      <c r="J33" s="104"/>
      <c r="K33" s="197">
        <f>K34+K39</f>
        <v>14.35</v>
      </c>
      <c r="L33" s="197">
        <f>L34+L39</f>
        <v>14.35</v>
      </c>
      <c r="M33" s="104">
        <f t="shared" si="3"/>
        <v>100</v>
      </c>
    </row>
    <row r="34" spans="1:13" ht="13.5">
      <c r="A34" s="42" t="s">
        <v>252</v>
      </c>
      <c r="B34" s="145" t="s">
        <v>211</v>
      </c>
      <c r="C34" s="143"/>
      <c r="D34" s="144">
        <f aca="true" t="shared" si="4" ref="D34:E37">D35</f>
        <v>56.6</v>
      </c>
      <c r="E34" s="197">
        <f t="shared" si="4"/>
        <v>14.35</v>
      </c>
      <c r="F34" s="212">
        <f t="shared" si="0"/>
        <v>25.35335689045936</v>
      </c>
      <c r="G34" s="197">
        <f>G35</f>
        <v>14.35</v>
      </c>
      <c r="H34" s="198">
        <f t="shared" si="1"/>
        <v>25.35335689045936</v>
      </c>
      <c r="I34" s="104">
        <f t="shared" si="2"/>
        <v>-42.25</v>
      </c>
      <c r="J34" s="104"/>
      <c r="K34" s="197">
        <f aca="true" t="shared" si="5" ref="K34:L37">K35</f>
        <v>14.35</v>
      </c>
      <c r="L34" s="197">
        <f t="shared" si="5"/>
        <v>14.35</v>
      </c>
      <c r="M34" s="104">
        <f t="shared" si="3"/>
        <v>100</v>
      </c>
    </row>
    <row r="35" spans="1:13" ht="25.5">
      <c r="A35" s="35" t="s">
        <v>253</v>
      </c>
      <c r="B35" s="145" t="s">
        <v>211</v>
      </c>
      <c r="C35" s="145"/>
      <c r="D35" s="147">
        <f t="shared" si="4"/>
        <v>56.6</v>
      </c>
      <c r="E35" s="197">
        <f t="shared" si="4"/>
        <v>14.35</v>
      </c>
      <c r="F35" s="212">
        <f t="shared" si="0"/>
        <v>25.35335689045936</v>
      </c>
      <c r="G35" s="197">
        <f>G36</f>
        <v>14.35</v>
      </c>
      <c r="H35" s="198">
        <f t="shared" si="1"/>
        <v>25.35335689045936</v>
      </c>
      <c r="I35" s="104">
        <f t="shared" si="2"/>
        <v>-42.25</v>
      </c>
      <c r="J35" s="104"/>
      <c r="K35" s="197">
        <f t="shared" si="5"/>
        <v>14.35</v>
      </c>
      <c r="L35" s="197">
        <f t="shared" si="5"/>
        <v>14.35</v>
      </c>
      <c r="M35" s="104">
        <f t="shared" si="3"/>
        <v>100</v>
      </c>
    </row>
    <row r="36" spans="1:13" ht="13.5">
      <c r="A36" s="118" t="s">
        <v>212</v>
      </c>
      <c r="B36" s="145" t="s">
        <v>210</v>
      </c>
      <c r="C36" s="114"/>
      <c r="D36" s="147">
        <f t="shared" si="4"/>
        <v>56.6</v>
      </c>
      <c r="E36" s="197">
        <f t="shared" si="4"/>
        <v>14.35</v>
      </c>
      <c r="F36" s="212">
        <f t="shared" si="0"/>
        <v>25.35335689045936</v>
      </c>
      <c r="G36" s="197">
        <f>G37</f>
        <v>14.35</v>
      </c>
      <c r="H36" s="198">
        <f t="shared" si="1"/>
        <v>25.35335689045936</v>
      </c>
      <c r="I36" s="104">
        <f t="shared" si="2"/>
        <v>-42.25</v>
      </c>
      <c r="J36" s="104"/>
      <c r="K36" s="197">
        <f t="shared" si="5"/>
        <v>14.35</v>
      </c>
      <c r="L36" s="197">
        <f t="shared" si="5"/>
        <v>14.35</v>
      </c>
      <c r="M36" s="104">
        <f t="shared" si="3"/>
        <v>100</v>
      </c>
    </row>
    <row r="37" spans="1:13" ht="25.5">
      <c r="A37" s="119" t="s">
        <v>196</v>
      </c>
      <c r="B37" s="148" t="str">
        <f>B36</f>
        <v>П110177500</v>
      </c>
      <c r="C37" s="114" t="s">
        <v>197</v>
      </c>
      <c r="D37" s="147">
        <f t="shared" si="4"/>
        <v>56.6</v>
      </c>
      <c r="E37" s="197">
        <f t="shared" si="4"/>
        <v>14.35</v>
      </c>
      <c r="F37" s="212">
        <f t="shared" si="0"/>
        <v>25.35335689045936</v>
      </c>
      <c r="G37" s="197">
        <f>G38</f>
        <v>14.35</v>
      </c>
      <c r="H37" s="198">
        <f t="shared" si="1"/>
        <v>25.35335689045936</v>
      </c>
      <c r="I37" s="104">
        <f t="shared" si="2"/>
        <v>-42.25</v>
      </c>
      <c r="J37" s="104"/>
      <c r="K37" s="197">
        <f t="shared" si="5"/>
        <v>14.35</v>
      </c>
      <c r="L37" s="197">
        <f t="shared" si="5"/>
        <v>14.35</v>
      </c>
      <c r="M37" s="104">
        <f t="shared" si="3"/>
        <v>100</v>
      </c>
    </row>
    <row r="38" spans="1:13" ht="25.5">
      <c r="A38" s="41" t="s">
        <v>7</v>
      </c>
      <c r="B38" s="148" t="s">
        <v>262</v>
      </c>
      <c r="C38" s="139" t="s">
        <v>138</v>
      </c>
      <c r="D38" s="147">
        <v>56.6</v>
      </c>
      <c r="E38" s="197">
        <v>14.35</v>
      </c>
      <c r="F38" s="212">
        <f t="shared" si="0"/>
        <v>25.35335689045936</v>
      </c>
      <c r="G38" s="197">
        <v>14.35</v>
      </c>
      <c r="H38" s="198">
        <f t="shared" si="1"/>
        <v>25.35335689045936</v>
      </c>
      <c r="I38" s="104">
        <f t="shared" si="2"/>
        <v>-42.25</v>
      </c>
      <c r="J38" s="104"/>
      <c r="K38" s="197">
        <v>14.35</v>
      </c>
      <c r="L38" s="197">
        <v>14.35</v>
      </c>
      <c r="M38" s="104">
        <f t="shared" si="3"/>
        <v>100</v>
      </c>
    </row>
    <row r="39" spans="1:13" ht="25.5">
      <c r="A39" s="35" t="s">
        <v>254</v>
      </c>
      <c r="B39" s="145" t="s">
        <v>214</v>
      </c>
      <c r="C39" s="145"/>
      <c r="D39" s="147">
        <f>D41</f>
        <v>43.4</v>
      </c>
      <c r="E39" s="197">
        <f>E40</f>
        <v>0</v>
      </c>
      <c r="F39" s="212">
        <f t="shared" si="0"/>
        <v>0</v>
      </c>
      <c r="G39" s="197">
        <f>G40</f>
        <v>0</v>
      </c>
      <c r="H39" s="198">
        <f t="shared" si="1"/>
        <v>0</v>
      </c>
      <c r="I39" s="104">
        <f t="shared" si="2"/>
        <v>-43.4</v>
      </c>
      <c r="J39" s="104"/>
      <c r="K39" s="197">
        <f aca="true" t="shared" si="6" ref="K39:L42">K40</f>
        <v>0</v>
      </c>
      <c r="L39" s="197">
        <f t="shared" si="6"/>
        <v>0</v>
      </c>
      <c r="M39" s="104">
        <v>0</v>
      </c>
    </row>
    <row r="40" spans="1:13" ht="25.5">
      <c r="A40" s="35" t="s">
        <v>255</v>
      </c>
      <c r="B40" s="145" t="s">
        <v>214</v>
      </c>
      <c r="C40" s="145"/>
      <c r="D40" s="147">
        <v>43.4</v>
      </c>
      <c r="E40" s="197">
        <f>E41</f>
        <v>0</v>
      </c>
      <c r="F40" s="212">
        <f t="shared" si="0"/>
        <v>0</v>
      </c>
      <c r="G40" s="197">
        <f>G41</f>
        <v>0</v>
      </c>
      <c r="H40" s="198">
        <f t="shared" si="1"/>
        <v>0</v>
      </c>
      <c r="I40" s="104">
        <f t="shared" si="2"/>
        <v>-43.4</v>
      </c>
      <c r="J40" s="104"/>
      <c r="K40" s="197">
        <f t="shared" si="6"/>
        <v>0</v>
      </c>
      <c r="L40" s="197">
        <f t="shared" si="6"/>
        <v>0</v>
      </c>
      <c r="M40" s="104">
        <v>0</v>
      </c>
    </row>
    <row r="41" spans="1:13" ht="13.5">
      <c r="A41" s="118" t="s">
        <v>212</v>
      </c>
      <c r="B41" s="145" t="s">
        <v>215</v>
      </c>
      <c r="C41" s="139"/>
      <c r="D41" s="147">
        <f>D42</f>
        <v>43.4</v>
      </c>
      <c r="E41" s="197">
        <f>E42</f>
        <v>0</v>
      </c>
      <c r="F41" s="212">
        <f t="shared" si="0"/>
        <v>0</v>
      </c>
      <c r="G41" s="197">
        <f>G42</f>
        <v>0</v>
      </c>
      <c r="H41" s="198">
        <f t="shared" si="1"/>
        <v>0</v>
      </c>
      <c r="I41" s="104">
        <f t="shared" si="2"/>
        <v>-43.4</v>
      </c>
      <c r="J41" s="104"/>
      <c r="K41" s="197">
        <f t="shared" si="6"/>
        <v>0</v>
      </c>
      <c r="L41" s="197">
        <f t="shared" si="6"/>
        <v>0</v>
      </c>
      <c r="M41" s="104">
        <v>0</v>
      </c>
    </row>
    <row r="42" spans="1:13" ht="25.5">
      <c r="A42" s="119" t="s">
        <v>196</v>
      </c>
      <c r="B42" s="145" t="s">
        <v>215</v>
      </c>
      <c r="C42" s="139" t="s">
        <v>197</v>
      </c>
      <c r="D42" s="147">
        <f>D43</f>
        <v>43.4</v>
      </c>
      <c r="E42" s="197">
        <f>E43</f>
        <v>0</v>
      </c>
      <c r="F42" s="212">
        <f t="shared" si="0"/>
        <v>0</v>
      </c>
      <c r="G42" s="197">
        <f>G43</f>
        <v>0</v>
      </c>
      <c r="H42" s="198">
        <f t="shared" si="1"/>
        <v>0</v>
      </c>
      <c r="I42" s="104">
        <f t="shared" si="2"/>
        <v>-43.4</v>
      </c>
      <c r="J42" s="104"/>
      <c r="K42" s="197">
        <f t="shared" si="6"/>
        <v>0</v>
      </c>
      <c r="L42" s="197">
        <f t="shared" si="6"/>
        <v>0</v>
      </c>
      <c r="M42" s="104">
        <v>0</v>
      </c>
    </row>
    <row r="43" spans="1:13" ht="25.5">
      <c r="A43" s="41" t="s">
        <v>7</v>
      </c>
      <c r="B43" s="145" t="s">
        <v>215</v>
      </c>
      <c r="C43" s="134" t="s">
        <v>138</v>
      </c>
      <c r="D43" s="149">
        <v>43.4</v>
      </c>
      <c r="E43" s="197">
        <v>0</v>
      </c>
      <c r="F43" s="212">
        <f t="shared" si="0"/>
        <v>0</v>
      </c>
      <c r="G43" s="197">
        <v>0</v>
      </c>
      <c r="H43" s="198">
        <f t="shared" si="1"/>
        <v>0</v>
      </c>
      <c r="I43" s="104">
        <f t="shared" si="2"/>
        <v>-43.4</v>
      </c>
      <c r="J43" s="104"/>
      <c r="K43" s="197">
        <v>0</v>
      </c>
      <c r="L43" s="197">
        <v>0</v>
      </c>
      <c r="M43" s="104">
        <v>0</v>
      </c>
    </row>
    <row r="44" spans="1:13" ht="25.5">
      <c r="A44" s="151" t="s">
        <v>265</v>
      </c>
      <c r="B44" s="143" t="s">
        <v>216</v>
      </c>
      <c r="C44" s="152"/>
      <c r="D44" s="149">
        <f>D46</f>
        <v>895.12</v>
      </c>
      <c r="E44" s="197">
        <f>E45</f>
        <v>187.94</v>
      </c>
      <c r="F44" s="212">
        <f t="shared" si="0"/>
        <v>20.996067566359816</v>
      </c>
      <c r="G44" s="197">
        <f>G45</f>
        <v>187.94</v>
      </c>
      <c r="H44" s="198">
        <f t="shared" si="1"/>
        <v>20.996067566359816</v>
      </c>
      <c r="I44" s="104">
        <f t="shared" si="2"/>
        <v>-707.1800000000001</v>
      </c>
      <c r="J44" s="104"/>
      <c r="K44" s="197">
        <f aca="true" t="shared" si="7" ref="K44:L47">K45</f>
        <v>187.94</v>
      </c>
      <c r="L44" s="197">
        <f t="shared" si="7"/>
        <v>187.94</v>
      </c>
      <c r="M44" s="104">
        <f t="shared" si="3"/>
        <v>100</v>
      </c>
    </row>
    <row r="45" spans="1:13" ht="25.5">
      <c r="A45" s="40" t="s">
        <v>245</v>
      </c>
      <c r="B45" s="143" t="s">
        <v>217</v>
      </c>
      <c r="C45" s="152"/>
      <c r="D45" s="149">
        <f>D46</f>
        <v>895.12</v>
      </c>
      <c r="E45" s="197">
        <f>E46</f>
        <v>187.94</v>
      </c>
      <c r="F45" s="212">
        <f t="shared" si="0"/>
        <v>20.996067566359816</v>
      </c>
      <c r="G45" s="197">
        <f>G46</f>
        <v>187.94</v>
      </c>
      <c r="H45" s="198">
        <f t="shared" si="1"/>
        <v>20.996067566359816</v>
      </c>
      <c r="I45" s="104">
        <f t="shared" si="2"/>
        <v>-707.1800000000001</v>
      </c>
      <c r="J45" s="104"/>
      <c r="K45" s="197">
        <f t="shared" si="7"/>
        <v>187.94</v>
      </c>
      <c r="L45" s="197">
        <f t="shared" si="7"/>
        <v>187.94</v>
      </c>
      <c r="M45" s="104">
        <f t="shared" si="3"/>
        <v>100</v>
      </c>
    </row>
    <row r="46" spans="1:13" ht="12.75">
      <c r="A46" s="40" t="s">
        <v>212</v>
      </c>
      <c r="B46" s="39" t="s">
        <v>223</v>
      </c>
      <c r="C46" s="133"/>
      <c r="D46" s="147">
        <f>D48</f>
        <v>895.12</v>
      </c>
      <c r="E46" s="197">
        <f>E47</f>
        <v>187.94</v>
      </c>
      <c r="F46" s="212">
        <f t="shared" si="0"/>
        <v>20.996067566359816</v>
      </c>
      <c r="G46" s="197">
        <f>G47</f>
        <v>187.94</v>
      </c>
      <c r="H46" s="198">
        <f t="shared" si="1"/>
        <v>20.996067566359816</v>
      </c>
      <c r="I46" s="104">
        <f t="shared" si="2"/>
        <v>-707.1800000000001</v>
      </c>
      <c r="J46" s="104"/>
      <c r="K46" s="197">
        <f t="shared" si="7"/>
        <v>187.94</v>
      </c>
      <c r="L46" s="197">
        <f t="shared" si="7"/>
        <v>187.94</v>
      </c>
      <c r="M46" s="104">
        <f t="shared" si="3"/>
        <v>100</v>
      </c>
    </row>
    <row r="47" spans="1:13" ht="25.5">
      <c r="A47" s="161" t="s">
        <v>218</v>
      </c>
      <c r="B47" s="39" t="s">
        <v>223</v>
      </c>
      <c r="C47" s="133" t="s">
        <v>219</v>
      </c>
      <c r="D47" s="147">
        <f>D48</f>
        <v>895.12</v>
      </c>
      <c r="E47" s="197">
        <f>E48</f>
        <v>187.94</v>
      </c>
      <c r="F47" s="212">
        <f t="shared" si="0"/>
        <v>20.996067566359816</v>
      </c>
      <c r="G47" s="197">
        <f>G48</f>
        <v>187.94</v>
      </c>
      <c r="H47" s="198">
        <f t="shared" si="1"/>
        <v>20.996067566359816</v>
      </c>
      <c r="I47" s="104">
        <f t="shared" si="2"/>
        <v>-707.1800000000001</v>
      </c>
      <c r="J47" s="104"/>
      <c r="K47" s="197">
        <f t="shared" si="7"/>
        <v>187.94</v>
      </c>
      <c r="L47" s="197">
        <f t="shared" si="7"/>
        <v>187.94</v>
      </c>
      <c r="M47" s="104">
        <f t="shared" si="3"/>
        <v>100</v>
      </c>
    </row>
    <row r="48" spans="1:13" ht="51">
      <c r="A48" s="40" t="s">
        <v>1</v>
      </c>
      <c r="B48" s="39" t="s">
        <v>223</v>
      </c>
      <c r="C48" s="39" t="s">
        <v>151</v>
      </c>
      <c r="D48" s="147">
        <v>895.12</v>
      </c>
      <c r="E48" s="197">
        <v>187.94</v>
      </c>
      <c r="F48" s="212">
        <f t="shared" si="0"/>
        <v>20.996067566359816</v>
      </c>
      <c r="G48" s="197">
        <v>187.94</v>
      </c>
      <c r="H48" s="198">
        <f t="shared" si="1"/>
        <v>20.996067566359816</v>
      </c>
      <c r="I48" s="104">
        <f t="shared" si="2"/>
        <v>-707.1800000000001</v>
      </c>
      <c r="J48" s="104"/>
      <c r="K48" s="197">
        <v>187.94</v>
      </c>
      <c r="L48" s="197">
        <v>187.94</v>
      </c>
      <c r="M48" s="104">
        <f t="shared" si="3"/>
        <v>100</v>
      </c>
    </row>
    <row r="49" spans="1:13" ht="38.25">
      <c r="A49" s="45" t="s">
        <v>247</v>
      </c>
      <c r="B49" s="143" t="s">
        <v>226</v>
      </c>
      <c r="C49" s="143"/>
      <c r="D49" s="149">
        <f aca="true" t="shared" si="8" ref="D49:E52">D50</f>
        <v>5</v>
      </c>
      <c r="E49" s="197">
        <f t="shared" si="8"/>
        <v>1</v>
      </c>
      <c r="F49" s="212">
        <f t="shared" si="0"/>
        <v>20</v>
      </c>
      <c r="G49" s="197">
        <f>G50</f>
        <v>1</v>
      </c>
      <c r="H49" s="198">
        <f t="shared" si="1"/>
        <v>20</v>
      </c>
      <c r="I49" s="104">
        <f t="shared" si="2"/>
        <v>-4</v>
      </c>
      <c r="J49" s="104"/>
      <c r="K49" s="197">
        <f aca="true" t="shared" si="9" ref="K49:L52">K50</f>
        <v>1</v>
      </c>
      <c r="L49" s="197">
        <f t="shared" si="9"/>
        <v>1</v>
      </c>
      <c r="M49" s="104">
        <f t="shared" si="3"/>
        <v>100</v>
      </c>
    </row>
    <row r="50" spans="1:13" ht="25.5">
      <c r="A50" s="156" t="s">
        <v>248</v>
      </c>
      <c r="B50" s="39" t="s">
        <v>227</v>
      </c>
      <c r="C50" s="134"/>
      <c r="D50" s="147">
        <f t="shared" si="8"/>
        <v>5</v>
      </c>
      <c r="E50" s="197">
        <f t="shared" si="8"/>
        <v>1</v>
      </c>
      <c r="F50" s="212">
        <f t="shared" si="0"/>
        <v>20</v>
      </c>
      <c r="G50" s="197">
        <f>G51</f>
        <v>1</v>
      </c>
      <c r="H50" s="198">
        <f t="shared" si="1"/>
        <v>20</v>
      </c>
      <c r="I50" s="104">
        <f t="shared" si="2"/>
        <v>-4</v>
      </c>
      <c r="J50" s="104"/>
      <c r="K50" s="197">
        <f t="shared" si="9"/>
        <v>1</v>
      </c>
      <c r="L50" s="197">
        <f t="shared" si="9"/>
        <v>1</v>
      </c>
      <c r="M50" s="104">
        <f t="shared" si="3"/>
        <v>100</v>
      </c>
    </row>
    <row r="51" spans="1:13" ht="12.75">
      <c r="A51" s="156" t="s">
        <v>212</v>
      </c>
      <c r="B51" s="39" t="s">
        <v>227</v>
      </c>
      <c r="C51" s="134"/>
      <c r="D51" s="157">
        <f t="shared" si="8"/>
        <v>5</v>
      </c>
      <c r="E51" s="197">
        <f t="shared" si="8"/>
        <v>1</v>
      </c>
      <c r="F51" s="212">
        <f t="shared" si="0"/>
        <v>20</v>
      </c>
      <c r="G51" s="197">
        <f>G52</f>
        <v>1</v>
      </c>
      <c r="H51" s="198">
        <f t="shared" si="1"/>
        <v>20</v>
      </c>
      <c r="I51" s="104">
        <f t="shared" si="2"/>
        <v>-4</v>
      </c>
      <c r="J51" s="104"/>
      <c r="K51" s="197">
        <f t="shared" si="9"/>
        <v>1</v>
      </c>
      <c r="L51" s="197">
        <f t="shared" si="9"/>
        <v>1</v>
      </c>
      <c r="M51" s="104">
        <f t="shared" si="3"/>
        <v>100</v>
      </c>
    </row>
    <row r="52" spans="1:13" ht="25.5">
      <c r="A52" s="158" t="s">
        <v>196</v>
      </c>
      <c r="B52" s="139" t="s">
        <v>227</v>
      </c>
      <c r="C52" s="134" t="s">
        <v>197</v>
      </c>
      <c r="D52" s="157">
        <f t="shared" si="8"/>
        <v>5</v>
      </c>
      <c r="E52" s="197">
        <f t="shared" si="8"/>
        <v>1</v>
      </c>
      <c r="F52" s="212">
        <f t="shared" si="0"/>
        <v>20</v>
      </c>
      <c r="G52" s="197">
        <f>G53</f>
        <v>1</v>
      </c>
      <c r="H52" s="198">
        <f t="shared" si="1"/>
        <v>20</v>
      </c>
      <c r="I52" s="104">
        <f t="shared" si="2"/>
        <v>-4</v>
      </c>
      <c r="J52" s="104"/>
      <c r="K52" s="197">
        <f t="shared" si="9"/>
        <v>1</v>
      </c>
      <c r="L52" s="197">
        <f t="shared" si="9"/>
        <v>1</v>
      </c>
      <c r="M52" s="104">
        <f t="shared" si="3"/>
        <v>100</v>
      </c>
    </row>
    <row r="53" spans="1:13" ht="25.5">
      <c r="A53" s="41" t="s">
        <v>7</v>
      </c>
      <c r="B53" s="39" t="s">
        <v>227</v>
      </c>
      <c r="C53" s="39" t="s">
        <v>138</v>
      </c>
      <c r="D53" s="127">
        <v>5</v>
      </c>
      <c r="E53" s="197">
        <v>1</v>
      </c>
      <c r="F53" s="212">
        <f t="shared" si="0"/>
        <v>20</v>
      </c>
      <c r="G53" s="197">
        <v>1</v>
      </c>
      <c r="H53" s="198">
        <f t="shared" si="1"/>
        <v>20</v>
      </c>
      <c r="I53" s="104">
        <f t="shared" si="2"/>
        <v>-4</v>
      </c>
      <c r="J53" s="104"/>
      <c r="K53" s="197">
        <v>1</v>
      </c>
      <c r="L53" s="197">
        <v>1</v>
      </c>
      <c r="M53" s="104">
        <f t="shared" si="3"/>
        <v>100</v>
      </c>
    </row>
    <row r="54" spans="1:13" ht="12.75">
      <c r="A54" s="130" t="s">
        <v>264</v>
      </c>
      <c r="B54" s="39"/>
      <c r="C54" s="39"/>
      <c r="D54" s="127">
        <f>D49+D44+D33</f>
        <v>1000.12</v>
      </c>
      <c r="E54" s="197">
        <f>E4+E99+E44+E33+E49</f>
        <v>203.29</v>
      </c>
      <c r="F54" s="212">
        <f t="shared" si="0"/>
        <v>20.326560812702475</v>
      </c>
      <c r="G54" s="197">
        <f>G4+G99+G44+G33+G49</f>
        <v>203.29</v>
      </c>
      <c r="H54" s="198">
        <f t="shared" si="1"/>
        <v>20.326560812702475</v>
      </c>
      <c r="I54" s="104">
        <f t="shared" si="2"/>
        <v>-796.83</v>
      </c>
      <c r="J54" s="104"/>
      <c r="K54" s="197">
        <f>K4+K99+K44+K33+K49</f>
        <v>203.29</v>
      </c>
      <c r="L54" s="197">
        <f>L4+L99+L44+L33+L49</f>
        <v>203.29</v>
      </c>
      <c r="M54" s="104">
        <f t="shared" si="3"/>
        <v>100</v>
      </c>
    </row>
    <row r="55" spans="1:13" ht="12.75">
      <c r="A55" s="29" t="s">
        <v>10</v>
      </c>
      <c r="B55" s="110"/>
      <c r="C55" s="110"/>
      <c r="D55" s="159">
        <f>D54+D9</f>
        <v>1555.4</v>
      </c>
      <c r="E55" s="197">
        <f>E54+E9</f>
        <v>476.18000000000006</v>
      </c>
      <c r="F55" s="212">
        <f t="shared" si="0"/>
        <v>30.614632891860616</v>
      </c>
      <c r="G55" s="197">
        <f>G54+G9</f>
        <v>474.51</v>
      </c>
      <c r="H55" s="198">
        <f t="shared" si="1"/>
        <v>30.507265012215505</v>
      </c>
      <c r="I55" s="104">
        <f t="shared" si="2"/>
        <v>-1080.89</v>
      </c>
      <c r="J55" s="104">
        <f>J9+J54</f>
        <v>1.67</v>
      </c>
      <c r="K55" s="197">
        <f>K54+K9</f>
        <v>474.51</v>
      </c>
      <c r="L55" s="197">
        <f>L54+L9</f>
        <v>474.51</v>
      </c>
      <c r="M55" s="104">
        <f t="shared" si="3"/>
        <v>100</v>
      </c>
    </row>
  </sheetData>
  <mergeCells count="5">
    <mergeCell ref="A6:D6"/>
    <mergeCell ref="A1:D1"/>
    <mergeCell ref="A2:D2"/>
    <mergeCell ref="A3:D3"/>
    <mergeCell ref="B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6" sqref="A16"/>
    </sheetView>
  </sheetViews>
  <sheetFormatPr defaultColWidth="9.00390625" defaultRowHeight="12.75"/>
  <cols>
    <col min="1" max="1" width="56.875" style="0" customWidth="1"/>
    <col min="2" max="2" width="13.00390625" style="0" customWidth="1"/>
    <col min="3" max="3" width="17.625" style="0" customWidth="1"/>
  </cols>
  <sheetData>
    <row r="1" ht="12.75">
      <c r="A1" t="s">
        <v>291</v>
      </c>
    </row>
    <row r="2" ht="12.75">
      <c r="A2" t="s">
        <v>292</v>
      </c>
    </row>
    <row r="3" ht="12.75">
      <c r="A3" t="s">
        <v>11</v>
      </c>
    </row>
    <row r="4" ht="12.75">
      <c r="A4" t="s">
        <v>306</v>
      </c>
    </row>
    <row r="6" ht="51">
      <c r="A6" s="213" t="s">
        <v>299</v>
      </c>
    </row>
    <row r="8" spans="1:3" ht="38.25">
      <c r="A8" s="104"/>
      <c r="B8" s="168" t="s">
        <v>293</v>
      </c>
      <c r="C8" s="168" t="s">
        <v>298</v>
      </c>
    </row>
    <row r="9" spans="1:3" ht="12.75">
      <c r="A9" s="104" t="s">
        <v>294</v>
      </c>
      <c r="B9" s="104">
        <v>2.5</v>
      </c>
      <c r="C9" s="104">
        <v>246.47</v>
      </c>
    </row>
    <row r="10" spans="1:3" ht="12.75">
      <c r="A10" s="104" t="s">
        <v>295</v>
      </c>
      <c r="B10" s="104">
        <v>2.5</v>
      </c>
      <c r="C10" s="104">
        <f>C9</f>
        <v>246.47</v>
      </c>
    </row>
    <row r="11" spans="1:3" ht="12.75">
      <c r="A11" s="104"/>
      <c r="B11" s="104"/>
      <c r="C11" s="104"/>
    </row>
    <row r="12" spans="1:3" ht="25.5">
      <c r="A12" s="168" t="s">
        <v>296</v>
      </c>
      <c r="B12" s="104">
        <v>2.23</v>
      </c>
      <c r="C12" s="104">
        <v>187.94</v>
      </c>
    </row>
    <row r="13" spans="1:3" ht="12.75">
      <c r="A13" s="104" t="s">
        <v>297</v>
      </c>
      <c r="B13" s="104">
        <v>2.23</v>
      </c>
      <c r="C13" s="104">
        <f>C12</f>
        <v>187.94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selection activeCell="E11" sqref="E11"/>
    </sheetView>
  </sheetViews>
  <sheetFormatPr defaultColWidth="9.00390625" defaultRowHeight="12.75"/>
  <cols>
    <col min="1" max="1" width="28.375" style="0" customWidth="1"/>
    <col min="2" max="2" width="9.375" style="0" customWidth="1"/>
    <col min="5" max="5" width="11.75390625" style="0" customWidth="1"/>
  </cols>
  <sheetData>
    <row r="1" spans="1:18" ht="12.75">
      <c r="A1" s="248" t="s">
        <v>300</v>
      </c>
      <c r="B1" s="248"/>
      <c r="C1" s="248"/>
      <c r="D1" s="248"/>
      <c r="E1" s="248"/>
      <c r="F1" s="248"/>
      <c r="G1" s="248"/>
      <c r="H1" s="248"/>
      <c r="I1" s="248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48" t="s">
        <v>168</v>
      </c>
      <c r="B2" s="248"/>
      <c r="C2" s="248"/>
      <c r="D2" s="248"/>
      <c r="E2" s="248"/>
      <c r="F2" s="248"/>
      <c r="G2" s="248"/>
      <c r="H2" s="248"/>
      <c r="I2" s="248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48" t="s">
        <v>11</v>
      </c>
      <c r="B3" s="248"/>
      <c r="C3" s="248"/>
      <c r="D3" s="248"/>
      <c r="E3" s="248"/>
      <c r="F3" s="248"/>
      <c r="G3" s="248"/>
      <c r="H3" s="248"/>
      <c r="I3" s="248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3"/>
      <c r="B4" s="3"/>
      <c r="C4" s="105"/>
      <c r="D4" s="105"/>
      <c r="E4" s="238" t="s">
        <v>304</v>
      </c>
      <c r="F4" s="238"/>
      <c r="G4" s="238"/>
      <c r="H4" s="238"/>
      <c r="I4" s="238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3"/>
      <c r="B5" s="3"/>
      <c r="C5" s="105"/>
      <c r="D5" s="105"/>
      <c r="E5" s="105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</row>
    <row r="6" spans="1:18" ht="24.75" customHeight="1">
      <c r="A6" s="244" t="s">
        <v>249</v>
      </c>
      <c r="B6" s="244"/>
      <c r="C6" s="244"/>
      <c r="D6" s="244"/>
      <c r="E6" s="244"/>
      <c r="F6" s="244"/>
      <c r="G6" s="244"/>
      <c r="H6" s="244"/>
      <c r="I6" s="244"/>
      <c r="J6" s="2"/>
      <c r="K6" s="2"/>
      <c r="L6" s="2"/>
      <c r="M6" s="2"/>
      <c r="N6" s="2"/>
      <c r="O6" s="2"/>
      <c r="P6" s="2"/>
      <c r="Q6" s="2"/>
      <c r="R6" s="2"/>
    </row>
    <row r="7" spans="1:18" ht="13.5" thickBot="1">
      <c r="A7" s="106" t="s">
        <v>53</v>
      </c>
      <c r="B7" s="106"/>
      <c r="C7" s="105"/>
      <c r="D7" s="105"/>
      <c r="E7" s="105"/>
      <c r="F7" s="105"/>
      <c r="G7" s="105"/>
      <c r="H7" s="105"/>
      <c r="I7" s="3" t="s">
        <v>19</v>
      </c>
      <c r="J7" s="2"/>
      <c r="K7" s="2"/>
      <c r="L7" s="2"/>
      <c r="M7" s="2"/>
      <c r="N7" s="2"/>
      <c r="O7" s="2"/>
      <c r="P7" s="2"/>
      <c r="Q7" s="2"/>
      <c r="R7" s="2"/>
    </row>
    <row r="8" spans="1:18" ht="31.5" customHeight="1" thickBot="1">
      <c r="A8" s="107" t="s">
        <v>20</v>
      </c>
      <c r="B8" s="102" t="s">
        <v>261</v>
      </c>
      <c r="C8" s="108" t="s">
        <v>21</v>
      </c>
      <c r="D8" s="108" t="s">
        <v>22</v>
      </c>
      <c r="E8" s="108" t="s">
        <v>54</v>
      </c>
      <c r="F8" s="108" t="s">
        <v>43</v>
      </c>
      <c r="G8" s="109" t="s">
        <v>133</v>
      </c>
      <c r="H8" s="109" t="s">
        <v>132</v>
      </c>
      <c r="I8" s="180" t="s">
        <v>271</v>
      </c>
      <c r="J8" s="203" t="s">
        <v>283</v>
      </c>
      <c r="K8" s="203" t="s">
        <v>284</v>
      </c>
      <c r="L8" s="203" t="s">
        <v>287</v>
      </c>
      <c r="M8" s="203" t="s">
        <v>279</v>
      </c>
      <c r="N8" s="203" t="s">
        <v>280</v>
      </c>
      <c r="O8" s="203" t="s">
        <v>288</v>
      </c>
      <c r="P8" s="203" t="s">
        <v>289</v>
      </c>
      <c r="Q8" s="203" t="s">
        <v>281</v>
      </c>
      <c r="R8" s="203" t="s">
        <v>279</v>
      </c>
    </row>
    <row r="9" spans="1:18" ht="31.5" customHeight="1">
      <c r="A9" s="165" t="s">
        <v>228</v>
      </c>
      <c r="B9" s="207">
        <v>831</v>
      </c>
      <c r="C9" s="204"/>
      <c r="D9" s="204"/>
      <c r="E9" s="204"/>
      <c r="F9" s="204"/>
      <c r="G9" s="205"/>
      <c r="H9" s="205"/>
      <c r="I9" s="206"/>
      <c r="J9" s="203"/>
      <c r="K9" s="203"/>
      <c r="L9" s="203"/>
      <c r="M9" s="203"/>
      <c r="N9" s="203"/>
      <c r="O9" s="203"/>
      <c r="P9" s="203"/>
      <c r="Q9" s="203"/>
      <c r="R9" s="203"/>
    </row>
    <row r="10" spans="1:18" ht="25.5" customHeight="1">
      <c r="A10" s="29" t="s">
        <v>23</v>
      </c>
      <c r="B10" s="207">
        <v>831</v>
      </c>
      <c r="C10" s="36" t="s">
        <v>181</v>
      </c>
      <c r="D10" s="110"/>
      <c r="E10" s="110"/>
      <c r="F10" s="110"/>
      <c r="G10" s="110"/>
      <c r="H10" s="110"/>
      <c r="I10" s="208">
        <f>I11+I12</f>
        <v>465.53</v>
      </c>
      <c r="J10" s="172">
        <f>J12+J11</f>
        <v>247.97000000000003</v>
      </c>
      <c r="K10" s="196">
        <f>J10/I10*100</f>
        <v>53.26616974201449</v>
      </c>
      <c r="L10" s="172">
        <f>L12+L11</f>
        <v>247.97000000000003</v>
      </c>
      <c r="M10" s="196">
        <f>L10/I10*100</f>
        <v>53.26616974201449</v>
      </c>
      <c r="N10" s="196">
        <f>L10-I10</f>
        <v>-217.55999999999995</v>
      </c>
      <c r="O10" s="172"/>
      <c r="P10" s="172">
        <f>P12+P11</f>
        <v>247.97000000000003</v>
      </c>
      <c r="Q10" s="172">
        <f>Q12+Q11</f>
        <v>247.97000000000003</v>
      </c>
      <c r="R10" s="172">
        <f>Q10/P10*100</f>
        <v>100</v>
      </c>
    </row>
    <row r="11" spans="1:18" ht="25.5" customHeight="1">
      <c r="A11" s="29" t="s">
        <v>189</v>
      </c>
      <c r="B11" s="207">
        <v>831</v>
      </c>
      <c r="C11" s="112" t="s">
        <v>71</v>
      </c>
      <c r="D11" s="110"/>
      <c r="E11" s="110"/>
      <c r="F11" s="110"/>
      <c r="G11" s="111"/>
      <c r="H11" s="111"/>
      <c r="I11" s="181">
        <f>I19+I28+I34</f>
        <v>277.57</v>
      </c>
      <c r="J11" s="172">
        <f>J19+J28+J34+J46+J125</f>
        <v>130.86</v>
      </c>
      <c r="K11" s="196">
        <f aca="true" t="shared" si="0" ref="K11:K74">J11/I11*100</f>
        <v>47.1448643585402</v>
      </c>
      <c r="L11" s="172">
        <f>L19+L28+L34+L46+L125</f>
        <v>130.86</v>
      </c>
      <c r="M11" s="196">
        <f aca="true" t="shared" si="1" ref="M11:M74">L11/I11*100</f>
        <v>47.1448643585402</v>
      </c>
      <c r="N11" s="196">
        <f aca="true" t="shared" si="2" ref="N11:N74">L11-I11</f>
        <v>-146.70999999999998</v>
      </c>
      <c r="O11" s="172"/>
      <c r="P11" s="172">
        <f>P19+P28+P34+P46+P125</f>
        <v>130.86</v>
      </c>
      <c r="Q11" s="172">
        <f>Q19+Q28+Q34+Q46+Q125</f>
        <v>130.86</v>
      </c>
      <c r="R11" s="172">
        <f aca="true" t="shared" si="3" ref="R11:R74">Q11/P11*100</f>
        <v>100</v>
      </c>
    </row>
    <row r="12" spans="1:18" ht="24.75" customHeight="1">
      <c r="A12" s="29" t="s">
        <v>213</v>
      </c>
      <c r="B12" s="207">
        <v>831</v>
      </c>
      <c r="C12" s="112" t="s">
        <v>192</v>
      </c>
      <c r="D12" s="110"/>
      <c r="E12" s="110"/>
      <c r="F12" s="110"/>
      <c r="G12" s="111"/>
      <c r="H12" s="111"/>
      <c r="I12" s="181">
        <f>I18+I27+I53+I60+I61+I33+I45+I39</f>
        <v>187.96</v>
      </c>
      <c r="J12" s="172">
        <f>J18+J27+J33+J39+J45+J62</f>
        <v>117.11000000000001</v>
      </c>
      <c r="K12" s="196">
        <f t="shared" si="0"/>
        <v>62.30580974675463</v>
      </c>
      <c r="L12" s="172">
        <f>L18+L27+L33+L39+L45+L62</f>
        <v>117.11000000000001</v>
      </c>
      <c r="M12" s="196">
        <f t="shared" si="1"/>
        <v>62.30580974675463</v>
      </c>
      <c r="N12" s="196">
        <f t="shared" si="2"/>
        <v>-70.85</v>
      </c>
      <c r="O12" s="172"/>
      <c r="P12" s="172">
        <f>P18+P27+P33+P39+P45+P62</f>
        <v>117.11000000000001</v>
      </c>
      <c r="Q12" s="172">
        <f>Q18+Q27+Q33+Q39+Q45+Q62</f>
        <v>117.11000000000001</v>
      </c>
      <c r="R12" s="172">
        <f t="shared" si="3"/>
        <v>100</v>
      </c>
    </row>
    <row r="13" spans="1:18" ht="43.5" customHeight="1">
      <c r="A13" s="29" t="s">
        <v>233</v>
      </c>
      <c r="B13" s="207">
        <v>831</v>
      </c>
      <c r="C13" s="113" t="s">
        <v>181</v>
      </c>
      <c r="D13" s="114" t="s">
        <v>128</v>
      </c>
      <c r="E13" s="110"/>
      <c r="F13" s="110"/>
      <c r="G13" s="111"/>
      <c r="H13" s="111"/>
      <c r="I13" s="181">
        <f aca="true" t="shared" si="4" ref="I13:L16">I14</f>
        <v>110.5</v>
      </c>
      <c r="J13" s="172">
        <f t="shared" si="4"/>
        <v>94.1</v>
      </c>
      <c r="K13" s="196">
        <f t="shared" si="0"/>
        <v>85.15837104072398</v>
      </c>
      <c r="L13" s="172">
        <f t="shared" si="4"/>
        <v>94.1</v>
      </c>
      <c r="M13" s="196">
        <f t="shared" si="1"/>
        <v>85.15837104072398</v>
      </c>
      <c r="N13" s="196">
        <f t="shared" si="2"/>
        <v>-16.400000000000006</v>
      </c>
      <c r="O13" s="172"/>
      <c r="P13" s="172">
        <f aca="true" t="shared" si="5" ref="P13:Q16">P14</f>
        <v>94.1</v>
      </c>
      <c r="Q13" s="172">
        <f t="shared" si="5"/>
        <v>94.1</v>
      </c>
      <c r="R13" s="172">
        <f t="shared" si="3"/>
        <v>100</v>
      </c>
    </row>
    <row r="14" spans="1:18" ht="27" customHeight="1">
      <c r="A14" s="115" t="s">
        <v>191</v>
      </c>
      <c r="B14" s="207">
        <v>831</v>
      </c>
      <c r="C14" s="113" t="s">
        <v>181</v>
      </c>
      <c r="D14" s="114" t="s">
        <v>128</v>
      </c>
      <c r="E14" s="116" t="s">
        <v>190</v>
      </c>
      <c r="F14" s="110"/>
      <c r="G14" s="111"/>
      <c r="H14" s="111"/>
      <c r="I14" s="181">
        <f t="shared" si="4"/>
        <v>110.5</v>
      </c>
      <c r="J14" s="172">
        <f t="shared" si="4"/>
        <v>94.1</v>
      </c>
      <c r="K14" s="196">
        <f t="shared" si="0"/>
        <v>85.15837104072398</v>
      </c>
      <c r="L14" s="172">
        <f t="shared" si="4"/>
        <v>94.1</v>
      </c>
      <c r="M14" s="196">
        <f t="shared" si="1"/>
        <v>85.15837104072398</v>
      </c>
      <c r="N14" s="196">
        <f t="shared" si="2"/>
        <v>-16.400000000000006</v>
      </c>
      <c r="O14" s="172"/>
      <c r="P14" s="172">
        <f t="shared" si="5"/>
        <v>94.1</v>
      </c>
      <c r="Q14" s="172">
        <f t="shared" si="5"/>
        <v>94.1</v>
      </c>
      <c r="R14" s="172">
        <f t="shared" si="3"/>
        <v>100</v>
      </c>
    </row>
    <row r="15" spans="1:18" ht="27.75" customHeight="1">
      <c r="A15" s="163" t="s">
        <v>98</v>
      </c>
      <c r="B15" s="207">
        <v>831</v>
      </c>
      <c r="C15" s="113" t="s">
        <v>181</v>
      </c>
      <c r="D15" s="114" t="s">
        <v>128</v>
      </c>
      <c r="E15" s="38" t="s">
        <v>193</v>
      </c>
      <c r="F15" s="38"/>
      <c r="G15" s="38"/>
      <c r="H15" s="38"/>
      <c r="I15" s="182">
        <f t="shared" si="4"/>
        <v>110.5</v>
      </c>
      <c r="J15" s="171">
        <f t="shared" si="4"/>
        <v>94.1</v>
      </c>
      <c r="K15" s="196">
        <f t="shared" si="0"/>
        <v>85.15837104072398</v>
      </c>
      <c r="L15" s="171">
        <f t="shared" si="4"/>
        <v>94.1</v>
      </c>
      <c r="M15" s="196">
        <f t="shared" si="1"/>
        <v>85.15837104072398</v>
      </c>
      <c r="N15" s="196">
        <f t="shared" si="2"/>
        <v>-16.400000000000006</v>
      </c>
      <c r="O15" s="171"/>
      <c r="P15" s="171">
        <f t="shared" si="5"/>
        <v>94.1</v>
      </c>
      <c r="Q15" s="171">
        <f t="shared" si="5"/>
        <v>94.1</v>
      </c>
      <c r="R15" s="172">
        <f t="shared" si="3"/>
        <v>100</v>
      </c>
    </row>
    <row r="16" spans="1:18" ht="103.5" customHeight="1">
      <c r="A16" s="118" t="s">
        <v>129</v>
      </c>
      <c r="B16" s="207">
        <v>831</v>
      </c>
      <c r="C16" s="113" t="s">
        <v>181</v>
      </c>
      <c r="D16" s="114" t="s">
        <v>128</v>
      </c>
      <c r="E16" s="38" t="s">
        <v>193</v>
      </c>
      <c r="F16" s="116" t="s">
        <v>127</v>
      </c>
      <c r="G16" s="116"/>
      <c r="H16" s="116"/>
      <c r="I16" s="183">
        <f t="shared" si="4"/>
        <v>110.5</v>
      </c>
      <c r="J16" s="171">
        <f t="shared" si="4"/>
        <v>94.1</v>
      </c>
      <c r="K16" s="196">
        <f t="shared" si="0"/>
        <v>85.15837104072398</v>
      </c>
      <c r="L16" s="171">
        <f t="shared" si="4"/>
        <v>94.1</v>
      </c>
      <c r="M16" s="196">
        <f t="shared" si="1"/>
        <v>85.15837104072398</v>
      </c>
      <c r="N16" s="196">
        <f t="shared" si="2"/>
        <v>-16.400000000000006</v>
      </c>
      <c r="O16" s="171"/>
      <c r="P16" s="171">
        <f t="shared" si="5"/>
        <v>94.1</v>
      </c>
      <c r="Q16" s="171">
        <f t="shared" si="5"/>
        <v>94.1</v>
      </c>
      <c r="R16" s="172">
        <f t="shared" si="3"/>
        <v>100</v>
      </c>
    </row>
    <row r="17" spans="1:18" ht="43.5" customHeight="1">
      <c r="A17" s="118" t="s">
        <v>130</v>
      </c>
      <c r="B17" s="207">
        <v>831</v>
      </c>
      <c r="C17" s="113" t="s">
        <v>181</v>
      </c>
      <c r="D17" s="114" t="s">
        <v>128</v>
      </c>
      <c r="E17" s="38" t="s">
        <v>193</v>
      </c>
      <c r="F17" s="116" t="s">
        <v>86</v>
      </c>
      <c r="G17" s="116"/>
      <c r="H17" s="116"/>
      <c r="I17" s="183">
        <f>I18+I19</f>
        <v>110.5</v>
      </c>
      <c r="J17" s="171">
        <f>J18+J19</f>
        <v>94.1</v>
      </c>
      <c r="K17" s="196">
        <f t="shared" si="0"/>
        <v>85.15837104072398</v>
      </c>
      <c r="L17" s="171">
        <f>L18+L19</f>
        <v>94.1</v>
      </c>
      <c r="M17" s="196">
        <f t="shared" si="1"/>
        <v>85.15837104072398</v>
      </c>
      <c r="N17" s="196">
        <f t="shared" si="2"/>
        <v>-16.400000000000006</v>
      </c>
      <c r="O17" s="171"/>
      <c r="P17" s="171">
        <f>P18+P19</f>
        <v>94.1</v>
      </c>
      <c r="Q17" s="171">
        <f>Q18+Q19</f>
        <v>94.1</v>
      </c>
      <c r="R17" s="172">
        <f t="shared" si="3"/>
        <v>100</v>
      </c>
    </row>
    <row r="18" spans="1:18" ht="23.25" customHeight="1">
      <c r="A18" s="119" t="s">
        <v>213</v>
      </c>
      <c r="B18" s="207">
        <v>831</v>
      </c>
      <c r="C18" s="113" t="s">
        <v>181</v>
      </c>
      <c r="D18" s="114" t="s">
        <v>128</v>
      </c>
      <c r="E18" s="38" t="s">
        <v>193</v>
      </c>
      <c r="F18" s="116" t="s">
        <v>86</v>
      </c>
      <c r="G18" s="116"/>
      <c r="H18" s="116" t="s">
        <v>192</v>
      </c>
      <c r="I18" s="183">
        <v>54.49</v>
      </c>
      <c r="J18" s="171">
        <v>38.24</v>
      </c>
      <c r="K18" s="196">
        <f t="shared" si="0"/>
        <v>70.17801431455312</v>
      </c>
      <c r="L18" s="171">
        <v>38.24</v>
      </c>
      <c r="M18" s="196">
        <f t="shared" si="1"/>
        <v>70.17801431455312</v>
      </c>
      <c r="N18" s="196">
        <f t="shared" si="2"/>
        <v>-16.25</v>
      </c>
      <c r="O18" s="171"/>
      <c r="P18" s="171">
        <v>38.24</v>
      </c>
      <c r="Q18" s="171">
        <v>38.24</v>
      </c>
      <c r="R18" s="172">
        <f t="shared" si="3"/>
        <v>100</v>
      </c>
    </row>
    <row r="19" spans="1:18" ht="17.25" customHeight="1">
      <c r="A19" s="119" t="s">
        <v>189</v>
      </c>
      <c r="B19" s="207">
        <v>831</v>
      </c>
      <c r="C19" s="113" t="s">
        <v>181</v>
      </c>
      <c r="D19" s="114" t="s">
        <v>128</v>
      </c>
      <c r="E19" s="38" t="s">
        <v>193</v>
      </c>
      <c r="F19" s="116" t="s">
        <v>86</v>
      </c>
      <c r="G19" s="116"/>
      <c r="H19" s="116" t="s">
        <v>71</v>
      </c>
      <c r="I19" s="183">
        <v>56.01</v>
      </c>
      <c r="J19" s="171">
        <v>55.86</v>
      </c>
      <c r="K19" s="196">
        <f t="shared" si="0"/>
        <v>99.73219068023568</v>
      </c>
      <c r="L19" s="171">
        <v>55.86</v>
      </c>
      <c r="M19" s="196">
        <f t="shared" si="1"/>
        <v>99.73219068023568</v>
      </c>
      <c r="N19" s="196">
        <f t="shared" si="2"/>
        <v>-0.14999999999999858</v>
      </c>
      <c r="O19" s="171"/>
      <c r="P19" s="171">
        <v>55.86</v>
      </c>
      <c r="Q19" s="171">
        <v>55.86</v>
      </c>
      <c r="R19" s="172">
        <f t="shared" si="3"/>
        <v>100</v>
      </c>
    </row>
    <row r="20" spans="1:18" ht="40.5" customHeight="1">
      <c r="A20" s="160" t="s">
        <v>202</v>
      </c>
      <c r="B20" s="207">
        <v>831</v>
      </c>
      <c r="C20" s="114" t="s">
        <v>181</v>
      </c>
      <c r="D20" s="114" t="s">
        <v>128</v>
      </c>
      <c r="E20" s="38" t="s">
        <v>193</v>
      </c>
      <c r="F20" s="116" t="s">
        <v>131</v>
      </c>
      <c r="G20" s="116"/>
      <c r="H20" s="116"/>
      <c r="I20" s="183">
        <v>82.3</v>
      </c>
      <c r="J20" s="171">
        <v>72.33</v>
      </c>
      <c r="K20" s="196">
        <f t="shared" si="0"/>
        <v>87.88578371810449</v>
      </c>
      <c r="L20" s="171">
        <v>72.33</v>
      </c>
      <c r="M20" s="196">
        <f t="shared" si="1"/>
        <v>87.88578371810449</v>
      </c>
      <c r="N20" s="196">
        <f t="shared" si="2"/>
        <v>-9.969999999999999</v>
      </c>
      <c r="O20" s="171"/>
      <c r="P20" s="171">
        <v>72.33</v>
      </c>
      <c r="Q20" s="171">
        <v>72.33</v>
      </c>
      <c r="R20" s="172">
        <f t="shared" si="3"/>
        <v>100</v>
      </c>
    </row>
    <row r="21" spans="1:18" ht="81" customHeight="1">
      <c r="A21" s="119" t="s">
        <v>200</v>
      </c>
      <c r="B21" s="207">
        <v>831</v>
      </c>
      <c r="C21" s="113" t="s">
        <v>181</v>
      </c>
      <c r="D21" s="114" t="s">
        <v>128</v>
      </c>
      <c r="E21" s="38" t="s">
        <v>193</v>
      </c>
      <c r="F21" s="116" t="s">
        <v>201</v>
      </c>
      <c r="G21" s="116"/>
      <c r="H21" s="116"/>
      <c r="I21" s="183">
        <v>28.2</v>
      </c>
      <c r="J21" s="171">
        <v>21.78</v>
      </c>
      <c r="K21" s="196">
        <f t="shared" si="0"/>
        <v>77.2340425531915</v>
      </c>
      <c r="L21" s="171">
        <v>21.78</v>
      </c>
      <c r="M21" s="196">
        <f t="shared" si="1"/>
        <v>77.2340425531915</v>
      </c>
      <c r="N21" s="196">
        <f t="shared" si="2"/>
        <v>-6.419999999999998</v>
      </c>
      <c r="O21" s="171"/>
      <c r="P21" s="171">
        <v>21.78</v>
      </c>
      <c r="Q21" s="171">
        <v>21.78</v>
      </c>
      <c r="R21" s="172">
        <f t="shared" si="3"/>
        <v>100</v>
      </c>
    </row>
    <row r="22" spans="1:18" ht="102">
      <c r="A22" s="120" t="s">
        <v>194</v>
      </c>
      <c r="B22" s="207">
        <v>831</v>
      </c>
      <c r="C22" s="121" t="s">
        <v>181</v>
      </c>
      <c r="D22" s="122" t="s">
        <v>134</v>
      </c>
      <c r="E22" s="116"/>
      <c r="F22" s="116"/>
      <c r="G22" s="116"/>
      <c r="H22" s="116"/>
      <c r="I22" s="182">
        <f>I23</f>
        <v>329.43</v>
      </c>
      <c r="J22" s="171">
        <f>J23</f>
        <v>146.84</v>
      </c>
      <c r="K22" s="196">
        <f t="shared" si="0"/>
        <v>44.57396108429712</v>
      </c>
      <c r="L22" s="171">
        <f>L23</f>
        <v>146.84</v>
      </c>
      <c r="M22" s="196">
        <f t="shared" si="1"/>
        <v>44.57396108429712</v>
      </c>
      <c r="N22" s="196">
        <f t="shared" si="2"/>
        <v>-182.59</v>
      </c>
      <c r="O22" s="171"/>
      <c r="P22" s="171">
        <f>P23</f>
        <v>146.84</v>
      </c>
      <c r="Q22" s="171">
        <f>Q23</f>
        <v>146.84</v>
      </c>
      <c r="R22" s="172">
        <f t="shared" si="3"/>
        <v>100</v>
      </c>
    </row>
    <row r="23" spans="1:18" ht="25.5" hidden="1">
      <c r="A23" s="41" t="s">
        <v>191</v>
      </c>
      <c r="B23" s="207">
        <v>831</v>
      </c>
      <c r="C23" s="123" t="s">
        <v>181</v>
      </c>
      <c r="D23" s="124" t="s">
        <v>134</v>
      </c>
      <c r="E23" s="116" t="s">
        <v>190</v>
      </c>
      <c r="F23" s="116"/>
      <c r="G23" s="116"/>
      <c r="H23" s="116"/>
      <c r="I23" s="182">
        <f>I24</f>
        <v>329.43</v>
      </c>
      <c r="J23" s="171">
        <f>J24</f>
        <v>146.84</v>
      </c>
      <c r="K23" s="196">
        <f t="shared" si="0"/>
        <v>44.57396108429712</v>
      </c>
      <c r="L23" s="171">
        <f>L24</f>
        <v>146.84</v>
      </c>
      <c r="M23" s="196">
        <f t="shared" si="1"/>
        <v>44.57396108429712</v>
      </c>
      <c r="N23" s="196">
        <f t="shared" si="2"/>
        <v>-182.59</v>
      </c>
      <c r="O23" s="171"/>
      <c r="P23" s="171">
        <f>P24</f>
        <v>146.84</v>
      </c>
      <c r="Q23" s="171">
        <f>Q24</f>
        <v>146.84</v>
      </c>
      <c r="R23" s="172">
        <f t="shared" si="3"/>
        <v>100</v>
      </c>
    </row>
    <row r="24" spans="1:18" ht="12.75">
      <c r="A24" s="117" t="s">
        <v>44</v>
      </c>
      <c r="B24" s="207">
        <v>831</v>
      </c>
      <c r="C24" s="123" t="s">
        <v>181</v>
      </c>
      <c r="D24" s="124" t="s">
        <v>134</v>
      </c>
      <c r="E24" s="124" t="s">
        <v>195</v>
      </c>
      <c r="F24" s="38"/>
      <c r="G24" s="38"/>
      <c r="H24" s="38"/>
      <c r="I24" s="182">
        <f>I25+I32+I38+I36</f>
        <v>329.43</v>
      </c>
      <c r="J24" s="171">
        <f>J25+J31+J36</f>
        <v>146.84</v>
      </c>
      <c r="K24" s="196">
        <f t="shared" si="0"/>
        <v>44.57396108429712</v>
      </c>
      <c r="L24" s="171">
        <f>L25+L31+L36</f>
        <v>146.84</v>
      </c>
      <c r="M24" s="196">
        <f t="shared" si="1"/>
        <v>44.57396108429712</v>
      </c>
      <c r="N24" s="196">
        <f t="shared" si="2"/>
        <v>-182.59</v>
      </c>
      <c r="O24" s="171"/>
      <c r="P24" s="171">
        <f>P25+P31+P36</f>
        <v>146.84</v>
      </c>
      <c r="Q24" s="171">
        <f>Q25+Q31+Q36</f>
        <v>146.84</v>
      </c>
      <c r="R24" s="172">
        <f t="shared" si="3"/>
        <v>100</v>
      </c>
    </row>
    <row r="25" spans="1:18" ht="101.25" customHeight="1">
      <c r="A25" s="118" t="s">
        <v>129</v>
      </c>
      <c r="B25" s="207">
        <v>831</v>
      </c>
      <c r="C25" s="123" t="s">
        <v>181</v>
      </c>
      <c r="D25" s="124" t="s">
        <v>134</v>
      </c>
      <c r="E25" s="124" t="s">
        <v>195</v>
      </c>
      <c r="F25" s="116" t="s">
        <v>127</v>
      </c>
      <c r="G25" s="38"/>
      <c r="H25" s="38"/>
      <c r="I25" s="182">
        <f>I26</f>
        <v>95.31</v>
      </c>
      <c r="J25" s="171">
        <f>J26</f>
        <v>79.09</v>
      </c>
      <c r="K25" s="196">
        <f t="shared" si="0"/>
        <v>82.98184870422831</v>
      </c>
      <c r="L25" s="171">
        <f>L26</f>
        <v>79.09</v>
      </c>
      <c r="M25" s="196">
        <f t="shared" si="1"/>
        <v>82.98184870422831</v>
      </c>
      <c r="N25" s="196">
        <f t="shared" si="2"/>
        <v>-16.22</v>
      </c>
      <c r="O25" s="171"/>
      <c r="P25" s="171">
        <f>P26</f>
        <v>79.09</v>
      </c>
      <c r="Q25" s="171">
        <f>Q26</f>
        <v>79.09</v>
      </c>
      <c r="R25" s="172">
        <f t="shared" si="3"/>
        <v>100</v>
      </c>
    </row>
    <row r="26" spans="1:18" ht="61.5" customHeight="1">
      <c r="A26" s="118" t="s">
        <v>130</v>
      </c>
      <c r="B26" s="207">
        <v>831</v>
      </c>
      <c r="C26" s="123" t="s">
        <v>181</v>
      </c>
      <c r="D26" s="124" t="s">
        <v>134</v>
      </c>
      <c r="E26" s="124" t="s">
        <v>195</v>
      </c>
      <c r="F26" s="116" t="s">
        <v>86</v>
      </c>
      <c r="G26" s="38"/>
      <c r="H26" s="38"/>
      <c r="I26" s="182">
        <f>I27+I28</f>
        <v>95.31</v>
      </c>
      <c r="J26" s="171">
        <f>J27+J28</f>
        <v>79.09</v>
      </c>
      <c r="K26" s="196">
        <f t="shared" si="0"/>
        <v>82.98184870422831</v>
      </c>
      <c r="L26" s="171">
        <f>L27+L28</f>
        <v>79.09</v>
      </c>
      <c r="M26" s="196">
        <f t="shared" si="1"/>
        <v>82.98184870422831</v>
      </c>
      <c r="N26" s="196">
        <f t="shared" si="2"/>
        <v>-16.22</v>
      </c>
      <c r="O26" s="171"/>
      <c r="P26" s="171">
        <f>P27+P28</f>
        <v>79.09</v>
      </c>
      <c r="Q26" s="171">
        <f>Q27+Q28</f>
        <v>79.09</v>
      </c>
      <c r="R26" s="172">
        <f t="shared" si="3"/>
        <v>100</v>
      </c>
    </row>
    <row r="27" spans="1:18" ht="33" customHeight="1">
      <c r="A27" s="119" t="s">
        <v>213</v>
      </c>
      <c r="B27" s="207">
        <v>831</v>
      </c>
      <c r="C27" s="123" t="s">
        <v>181</v>
      </c>
      <c r="D27" s="124" t="s">
        <v>134</v>
      </c>
      <c r="E27" s="124" t="s">
        <v>195</v>
      </c>
      <c r="F27" s="116" t="s">
        <v>86</v>
      </c>
      <c r="G27" s="38"/>
      <c r="H27" s="38" t="s">
        <v>192</v>
      </c>
      <c r="I27" s="182">
        <v>40.31</v>
      </c>
      <c r="J27" s="171">
        <v>24.09</v>
      </c>
      <c r="K27" s="196">
        <f t="shared" si="0"/>
        <v>59.761845695857104</v>
      </c>
      <c r="L27" s="171">
        <v>24.09</v>
      </c>
      <c r="M27" s="196">
        <f t="shared" si="1"/>
        <v>59.761845695857104</v>
      </c>
      <c r="N27" s="196">
        <f t="shared" si="2"/>
        <v>-16.220000000000002</v>
      </c>
      <c r="O27" s="171"/>
      <c r="P27" s="171">
        <v>24.09</v>
      </c>
      <c r="Q27" s="171">
        <v>24.09</v>
      </c>
      <c r="R27" s="172">
        <f t="shared" si="3"/>
        <v>100</v>
      </c>
    </row>
    <row r="28" spans="1:18" ht="12.75">
      <c r="A28" s="119" t="s">
        <v>189</v>
      </c>
      <c r="B28" s="207">
        <v>831</v>
      </c>
      <c r="C28" s="123" t="s">
        <v>181</v>
      </c>
      <c r="D28" s="124" t="s">
        <v>134</v>
      </c>
      <c r="E28" s="124" t="s">
        <v>195</v>
      </c>
      <c r="F28" s="116" t="s">
        <v>86</v>
      </c>
      <c r="G28" s="38"/>
      <c r="H28" s="38" t="s">
        <v>71</v>
      </c>
      <c r="I28" s="182">
        <v>55</v>
      </c>
      <c r="J28" s="171">
        <v>55</v>
      </c>
      <c r="K28" s="196">
        <f t="shared" si="0"/>
        <v>100</v>
      </c>
      <c r="L28" s="171">
        <v>55</v>
      </c>
      <c r="M28" s="196">
        <f t="shared" si="1"/>
        <v>100</v>
      </c>
      <c r="N28" s="196">
        <f t="shared" si="2"/>
        <v>0</v>
      </c>
      <c r="O28" s="171"/>
      <c r="P28" s="171">
        <v>55</v>
      </c>
      <c r="Q28" s="171">
        <v>55</v>
      </c>
      <c r="R28" s="172">
        <f t="shared" si="3"/>
        <v>100</v>
      </c>
    </row>
    <row r="29" spans="1:18" ht="12.75">
      <c r="A29" s="3" t="s">
        <v>202</v>
      </c>
      <c r="B29" s="207">
        <v>831</v>
      </c>
      <c r="C29" s="124" t="s">
        <v>181</v>
      </c>
      <c r="D29" s="124" t="s">
        <v>134</v>
      </c>
      <c r="E29" s="124" t="s">
        <v>195</v>
      </c>
      <c r="F29" s="116" t="s">
        <v>131</v>
      </c>
      <c r="G29" s="38"/>
      <c r="H29" s="38"/>
      <c r="I29" s="182">
        <v>70.04</v>
      </c>
      <c r="J29" s="171">
        <v>59.56</v>
      </c>
      <c r="K29" s="196">
        <f t="shared" si="0"/>
        <v>85.0371216447744</v>
      </c>
      <c r="L29" s="171">
        <v>59.56</v>
      </c>
      <c r="M29" s="196">
        <f t="shared" si="1"/>
        <v>85.0371216447744</v>
      </c>
      <c r="N29" s="196">
        <f t="shared" si="2"/>
        <v>-10.480000000000004</v>
      </c>
      <c r="O29" s="171"/>
      <c r="P29" s="171">
        <v>59.56</v>
      </c>
      <c r="Q29" s="171">
        <v>59.56</v>
      </c>
      <c r="R29" s="172">
        <f t="shared" si="3"/>
        <v>100</v>
      </c>
    </row>
    <row r="30" spans="1:18" ht="76.5">
      <c r="A30" s="119" t="s">
        <v>200</v>
      </c>
      <c r="B30" s="207">
        <v>831</v>
      </c>
      <c r="C30" s="123" t="s">
        <v>181</v>
      </c>
      <c r="D30" s="124" t="s">
        <v>134</v>
      </c>
      <c r="E30" s="124" t="s">
        <v>195</v>
      </c>
      <c r="F30" s="116" t="s">
        <v>201</v>
      </c>
      <c r="G30" s="38"/>
      <c r="H30" s="38"/>
      <c r="I30" s="182">
        <v>25.27</v>
      </c>
      <c r="J30" s="171">
        <v>19.53</v>
      </c>
      <c r="K30" s="196">
        <f t="shared" si="0"/>
        <v>77.2853185595568</v>
      </c>
      <c r="L30" s="171">
        <v>19.53</v>
      </c>
      <c r="M30" s="196">
        <f t="shared" si="1"/>
        <v>77.2853185595568</v>
      </c>
      <c r="N30" s="196">
        <f t="shared" si="2"/>
        <v>-5.739999999999998</v>
      </c>
      <c r="O30" s="171"/>
      <c r="P30" s="171">
        <v>19.53</v>
      </c>
      <c r="Q30" s="171">
        <v>19.53</v>
      </c>
      <c r="R30" s="172">
        <f t="shared" si="3"/>
        <v>100</v>
      </c>
    </row>
    <row r="31" spans="1:18" ht="38.25">
      <c r="A31" s="119" t="s">
        <v>196</v>
      </c>
      <c r="B31" s="207">
        <v>831</v>
      </c>
      <c r="C31" s="123" t="s">
        <v>181</v>
      </c>
      <c r="D31" s="124" t="s">
        <v>134</v>
      </c>
      <c r="E31" s="124" t="s">
        <v>195</v>
      </c>
      <c r="F31" s="116" t="s">
        <v>197</v>
      </c>
      <c r="G31" s="38"/>
      <c r="H31" s="38"/>
      <c r="I31" s="182">
        <f>I32</f>
        <v>234</v>
      </c>
      <c r="J31" s="171">
        <f>J32</f>
        <v>67.63</v>
      </c>
      <c r="K31" s="196">
        <f t="shared" si="0"/>
        <v>28.901709401709404</v>
      </c>
      <c r="L31" s="171">
        <f>L32</f>
        <v>67.63</v>
      </c>
      <c r="M31" s="196">
        <f t="shared" si="1"/>
        <v>28.901709401709404</v>
      </c>
      <c r="N31" s="196">
        <f t="shared" si="2"/>
        <v>-166.37</v>
      </c>
      <c r="O31" s="171"/>
      <c r="P31" s="171">
        <f>P32</f>
        <v>67.63</v>
      </c>
      <c r="Q31" s="171">
        <f>Q32</f>
        <v>67.63</v>
      </c>
      <c r="R31" s="172">
        <f t="shared" si="3"/>
        <v>100</v>
      </c>
    </row>
    <row r="32" spans="1:18" ht="51">
      <c r="A32" s="41" t="s">
        <v>6</v>
      </c>
      <c r="B32" s="207">
        <v>831</v>
      </c>
      <c r="C32" s="123" t="s">
        <v>181</v>
      </c>
      <c r="D32" s="124" t="s">
        <v>134</v>
      </c>
      <c r="E32" s="124" t="s">
        <v>195</v>
      </c>
      <c r="F32" s="38" t="s">
        <v>137</v>
      </c>
      <c r="G32" s="38"/>
      <c r="H32" s="38"/>
      <c r="I32" s="182">
        <f>I33+I34</f>
        <v>234</v>
      </c>
      <c r="J32" s="171">
        <f>J33+J34</f>
        <v>67.63</v>
      </c>
      <c r="K32" s="196">
        <f t="shared" si="0"/>
        <v>28.901709401709404</v>
      </c>
      <c r="L32" s="171">
        <f>L33+L34</f>
        <v>67.63</v>
      </c>
      <c r="M32" s="196">
        <f t="shared" si="1"/>
        <v>28.901709401709404</v>
      </c>
      <c r="N32" s="196">
        <f t="shared" si="2"/>
        <v>-166.37</v>
      </c>
      <c r="O32" s="171"/>
      <c r="P32" s="171">
        <f>P33+P34</f>
        <v>67.63</v>
      </c>
      <c r="Q32" s="171">
        <f>Q33+Q34</f>
        <v>67.63</v>
      </c>
      <c r="R32" s="172">
        <f t="shared" si="3"/>
        <v>100</v>
      </c>
    </row>
    <row r="33" spans="1:18" ht="12.75">
      <c r="A33" s="119" t="s">
        <v>213</v>
      </c>
      <c r="B33" s="207">
        <v>831</v>
      </c>
      <c r="C33" s="123" t="s">
        <v>181</v>
      </c>
      <c r="D33" s="124" t="s">
        <v>134</v>
      </c>
      <c r="E33" s="124" t="s">
        <v>195</v>
      </c>
      <c r="F33" s="38" t="s">
        <v>137</v>
      </c>
      <c r="G33" s="38"/>
      <c r="H33" s="38" t="s">
        <v>192</v>
      </c>
      <c r="I33" s="182">
        <v>67.44</v>
      </c>
      <c r="J33" s="171">
        <f>J35</f>
        <v>47.63</v>
      </c>
      <c r="K33" s="196">
        <f t="shared" si="0"/>
        <v>70.62574139976276</v>
      </c>
      <c r="L33" s="171">
        <f>L35</f>
        <v>47.63</v>
      </c>
      <c r="M33" s="196">
        <f t="shared" si="1"/>
        <v>70.62574139976276</v>
      </c>
      <c r="N33" s="196">
        <f t="shared" si="2"/>
        <v>-19.809999999999995</v>
      </c>
      <c r="O33" s="171"/>
      <c r="P33" s="171">
        <f>P35</f>
        <v>47.63</v>
      </c>
      <c r="Q33" s="171">
        <f>Q35</f>
        <v>47.63</v>
      </c>
      <c r="R33" s="172">
        <f t="shared" si="3"/>
        <v>100</v>
      </c>
    </row>
    <row r="34" spans="1:18" ht="12.75">
      <c r="A34" s="119" t="s">
        <v>189</v>
      </c>
      <c r="B34" s="207">
        <v>831</v>
      </c>
      <c r="C34" s="123" t="s">
        <v>181</v>
      </c>
      <c r="D34" s="124" t="s">
        <v>134</v>
      </c>
      <c r="E34" s="124" t="s">
        <v>195</v>
      </c>
      <c r="F34" s="38" t="s">
        <v>137</v>
      </c>
      <c r="G34" s="38"/>
      <c r="H34" s="38" t="s">
        <v>71</v>
      </c>
      <c r="I34" s="182">
        <v>166.56</v>
      </c>
      <c r="J34" s="171">
        <v>20</v>
      </c>
      <c r="K34" s="196">
        <f t="shared" si="0"/>
        <v>12.007684918347742</v>
      </c>
      <c r="L34" s="171">
        <v>20</v>
      </c>
      <c r="M34" s="196">
        <f t="shared" si="1"/>
        <v>12.007684918347742</v>
      </c>
      <c r="N34" s="196">
        <f t="shared" si="2"/>
        <v>-146.56</v>
      </c>
      <c r="O34" s="171"/>
      <c r="P34" s="171">
        <v>20</v>
      </c>
      <c r="Q34" s="171">
        <v>20</v>
      </c>
      <c r="R34" s="172">
        <f t="shared" si="3"/>
        <v>100</v>
      </c>
    </row>
    <row r="35" spans="1:18" ht="51">
      <c r="A35" s="41" t="s">
        <v>3</v>
      </c>
      <c r="B35" s="207">
        <v>831</v>
      </c>
      <c r="C35" s="123" t="s">
        <v>181</v>
      </c>
      <c r="D35" s="124" t="s">
        <v>134</v>
      </c>
      <c r="E35" s="124" t="s">
        <v>195</v>
      </c>
      <c r="F35" s="38" t="s">
        <v>138</v>
      </c>
      <c r="G35" s="38"/>
      <c r="H35" s="38"/>
      <c r="I35" s="182">
        <v>234</v>
      </c>
      <c r="J35" s="171">
        <v>47.63</v>
      </c>
      <c r="K35" s="196">
        <f t="shared" si="0"/>
        <v>20.354700854700855</v>
      </c>
      <c r="L35" s="171">
        <v>47.63</v>
      </c>
      <c r="M35" s="196">
        <f t="shared" si="1"/>
        <v>20.354700854700855</v>
      </c>
      <c r="N35" s="196">
        <f t="shared" si="2"/>
        <v>-186.37</v>
      </c>
      <c r="O35" s="171"/>
      <c r="P35" s="171">
        <v>47.63</v>
      </c>
      <c r="Q35" s="171">
        <v>47.63</v>
      </c>
      <c r="R35" s="172">
        <f t="shared" si="3"/>
        <v>100</v>
      </c>
    </row>
    <row r="36" spans="1:18" ht="12.75">
      <c r="A36" s="119" t="s">
        <v>198</v>
      </c>
      <c r="B36" s="207">
        <v>831</v>
      </c>
      <c r="C36" s="123" t="s">
        <v>181</v>
      </c>
      <c r="D36" s="124" t="s">
        <v>134</v>
      </c>
      <c r="E36" s="124" t="s">
        <v>195</v>
      </c>
      <c r="F36" s="38" t="s">
        <v>199</v>
      </c>
      <c r="G36" s="38"/>
      <c r="H36" s="38"/>
      <c r="I36" s="182">
        <f>I37</f>
        <v>0.12</v>
      </c>
      <c r="J36" s="171">
        <f>J37</f>
        <v>0.12</v>
      </c>
      <c r="K36" s="196">
        <f t="shared" si="0"/>
        <v>100</v>
      </c>
      <c r="L36" s="171">
        <f>L37</f>
        <v>0.12</v>
      </c>
      <c r="M36" s="196">
        <f t="shared" si="1"/>
        <v>100</v>
      </c>
      <c r="N36" s="196">
        <f t="shared" si="2"/>
        <v>0</v>
      </c>
      <c r="O36" s="171"/>
      <c r="P36" s="171">
        <f>P37</f>
        <v>0.12</v>
      </c>
      <c r="Q36" s="171">
        <f>Q37</f>
        <v>0.12</v>
      </c>
      <c r="R36" s="172">
        <f t="shared" si="3"/>
        <v>100</v>
      </c>
    </row>
    <row r="37" spans="1:18" ht="25.5">
      <c r="A37" s="41" t="s">
        <v>135</v>
      </c>
      <c r="B37" s="207">
        <v>831</v>
      </c>
      <c r="C37" s="123" t="s">
        <v>181</v>
      </c>
      <c r="D37" s="124" t="s">
        <v>134</v>
      </c>
      <c r="E37" s="124" t="s">
        <v>195</v>
      </c>
      <c r="F37" s="38" t="s">
        <v>139</v>
      </c>
      <c r="G37" s="38"/>
      <c r="H37" s="38"/>
      <c r="I37" s="182">
        <f>I39</f>
        <v>0.12</v>
      </c>
      <c r="J37" s="171">
        <f>J39</f>
        <v>0.12</v>
      </c>
      <c r="K37" s="196">
        <f t="shared" si="0"/>
        <v>100</v>
      </c>
      <c r="L37" s="171">
        <f>L39</f>
        <v>0.12</v>
      </c>
      <c r="M37" s="196">
        <f t="shared" si="1"/>
        <v>100</v>
      </c>
      <c r="N37" s="196">
        <f t="shared" si="2"/>
        <v>0</v>
      </c>
      <c r="O37" s="171"/>
      <c r="P37" s="171">
        <f>P39</f>
        <v>0.12</v>
      </c>
      <c r="Q37" s="171">
        <f>Q39</f>
        <v>0.12</v>
      </c>
      <c r="R37" s="172">
        <f t="shared" si="3"/>
        <v>100</v>
      </c>
    </row>
    <row r="38" spans="1:18" ht="25.5">
      <c r="A38" s="41" t="s">
        <v>136</v>
      </c>
      <c r="B38" s="207">
        <v>831</v>
      </c>
      <c r="C38" s="123" t="s">
        <v>181</v>
      </c>
      <c r="D38" s="124" t="s">
        <v>134</v>
      </c>
      <c r="E38" s="124" t="s">
        <v>195</v>
      </c>
      <c r="F38" s="38" t="s">
        <v>140</v>
      </c>
      <c r="G38" s="38"/>
      <c r="H38" s="38"/>
      <c r="I38" s="182"/>
      <c r="J38" s="171"/>
      <c r="K38" s="196"/>
      <c r="L38" s="171"/>
      <c r="M38" s="196"/>
      <c r="N38" s="196">
        <f t="shared" si="2"/>
        <v>0</v>
      </c>
      <c r="O38" s="171"/>
      <c r="P38" s="171"/>
      <c r="Q38" s="171"/>
      <c r="R38" s="172">
        <v>0</v>
      </c>
    </row>
    <row r="39" spans="1:18" ht="12.75">
      <c r="A39" s="119" t="s">
        <v>213</v>
      </c>
      <c r="B39" s="207">
        <v>831</v>
      </c>
      <c r="C39" s="123" t="s">
        <v>181</v>
      </c>
      <c r="D39" s="124" t="s">
        <v>134</v>
      </c>
      <c r="E39" s="124" t="s">
        <v>195</v>
      </c>
      <c r="F39" s="38" t="s">
        <v>140</v>
      </c>
      <c r="G39" s="38"/>
      <c r="H39" s="38" t="s">
        <v>192</v>
      </c>
      <c r="I39" s="182">
        <v>0.12</v>
      </c>
      <c r="J39" s="171">
        <v>0.12</v>
      </c>
      <c r="K39" s="196">
        <f t="shared" si="0"/>
        <v>100</v>
      </c>
      <c r="L39" s="171">
        <v>0.12</v>
      </c>
      <c r="M39" s="196">
        <f t="shared" si="1"/>
        <v>100</v>
      </c>
      <c r="N39" s="196">
        <f t="shared" si="2"/>
        <v>0</v>
      </c>
      <c r="O39" s="171"/>
      <c r="P39" s="171">
        <v>0.12</v>
      </c>
      <c r="Q39" s="171">
        <v>0.12</v>
      </c>
      <c r="R39" s="172">
        <f t="shared" si="3"/>
        <v>100</v>
      </c>
    </row>
    <row r="40" spans="1:18" ht="110.25">
      <c r="A40" s="200" t="s">
        <v>275</v>
      </c>
      <c r="B40" s="207">
        <v>831</v>
      </c>
      <c r="C40" s="121" t="s">
        <v>181</v>
      </c>
      <c r="D40" s="124" t="s">
        <v>274</v>
      </c>
      <c r="E40" s="124"/>
      <c r="F40" s="38"/>
      <c r="G40" s="38"/>
      <c r="H40" s="38"/>
      <c r="I40" s="182">
        <f aca="true" t="shared" si="6" ref="I40:J43">I41</f>
        <v>21.1</v>
      </c>
      <c r="J40" s="171">
        <f t="shared" si="6"/>
        <v>5.53</v>
      </c>
      <c r="K40" s="196">
        <f t="shared" si="0"/>
        <v>26.208530805687204</v>
      </c>
      <c r="L40" s="171">
        <f>L41</f>
        <v>5.53</v>
      </c>
      <c r="M40" s="196">
        <f t="shared" si="1"/>
        <v>26.208530805687204</v>
      </c>
      <c r="N40" s="196">
        <f t="shared" si="2"/>
        <v>-15.57</v>
      </c>
      <c r="O40" s="171"/>
      <c r="P40" s="171">
        <f aca="true" t="shared" si="7" ref="P40:Q44">P41</f>
        <v>5.53</v>
      </c>
      <c r="Q40" s="171">
        <f t="shared" si="7"/>
        <v>5.53</v>
      </c>
      <c r="R40" s="172">
        <f t="shared" si="3"/>
        <v>100</v>
      </c>
    </row>
    <row r="41" spans="1:18" ht="25.5">
      <c r="A41" s="41" t="s">
        <v>191</v>
      </c>
      <c r="B41" s="207">
        <v>831</v>
      </c>
      <c r="C41" s="121" t="s">
        <v>181</v>
      </c>
      <c r="D41" s="124" t="s">
        <v>274</v>
      </c>
      <c r="E41" s="116" t="s">
        <v>190</v>
      </c>
      <c r="F41" s="38"/>
      <c r="G41" s="38"/>
      <c r="H41" s="38"/>
      <c r="I41" s="182">
        <f t="shared" si="6"/>
        <v>21.1</v>
      </c>
      <c r="J41" s="171">
        <f t="shared" si="6"/>
        <v>5.53</v>
      </c>
      <c r="K41" s="196">
        <f t="shared" si="0"/>
        <v>26.208530805687204</v>
      </c>
      <c r="L41" s="171">
        <f>L42</f>
        <v>5.53</v>
      </c>
      <c r="M41" s="196">
        <f t="shared" si="1"/>
        <v>26.208530805687204</v>
      </c>
      <c r="N41" s="196">
        <f t="shared" si="2"/>
        <v>-15.57</v>
      </c>
      <c r="O41" s="171"/>
      <c r="P41" s="171">
        <f t="shared" si="7"/>
        <v>5.53</v>
      </c>
      <c r="Q41" s="171">
        <f t="shared" si="7"/>
        <v>5.53</v>
      </c>
      <c r="R41" s="172">
        <f t="shared" si="3"/>
        <v>100</v>
      </c>
    </row>
    <row r="42" spans="1:18" ht="12.75">
      <c r="A42" s="117" t="s">
        <v>44</v>
      </c>
      <c r="B42" s="207">
        <v>831</v>
      </c>
      <c r="C42" s="121" t="s">
        <v>181</v>
      </c>
      <c r="D42" s="124" t="s">
        <v>274</v>
      </c>
      <c r="E42" s="124" t="s">
        <v>195</v>
      </c>
      <c r="F42" s="38"/>
      <c r="G42" s="38"/>
      <c r="H42" s="38"/>
      <c r="I42" s="182">
        <f t="shared" si="6"/>
        <v>21.1</v>
      </c>
      <c r="J42" s="171">
        <f t="shared" si="6"/>
        <v>5.53</v>
      </c>
      <c r="K42" s="196">
        <f t="shared" si="0"/>
        <v>26.208530805687204</v>
      </c>
      <c r="L42" s="171">
        <f>L43</f>
        <v>5.53</v>
      </c>
      <c r="M42" s="196">
        <f t="shared" si="1"/>
        <v>26.208530805687204</v>
      </c>
      <c r="N42" s="196">
        <f t="shared" si="2"/>
        <v>-15.57</v>
      </c>
      <c r="O42" s="171"/>
      <c r="P42" s="171">
        <f t="shared" si="7"/>
        <v>5.53</v>
      </c>
      <c r="Q42" s="171">
        <f t="shared" si="7"/>
        <v>5.53</v>
      </c>
      <c r="R42" s="172">
        <f t="shared" si="3"/>
        <v>100</v>
      </c>
    </row>
    <row r="43" spans="1:18" ht="102">
      <c r="A43" s="118" t="s">
        <v>129</v>
      </c>
      <c r="B43" s="207">
        <v>831</v>
      </c>
      <c r="C43" s="121" t="s">
        <v>181</v>
      </c>
      <c r="D43" s="124" t="s">
        <v>274</v>
      </c>
      <c r="E43" s="124" t="s">
        <v>195</v>
      </c>
      <c r="F43" s="116" t="s">
        <v>127</v>
      </c>
      <c r="G43" s="38"/>
      <c r="H43" s="38"/>
      <c r="I43" s="182">
        <f t="shared" si="6"/>
        <v>21.1</v>
      </c>
      <c r="J43" s="171">
        <f t="shared" si="6"/>
        <v>5.53</v>
      </c>
      <c r="K43" s="196">
        <f t="shared" si="0"/>
        <v>26.208530805687204</v>
      </c>
      <c r="L43" s="171">
        <f>L44</f>
        <v>5.53</v>
      </c>
      <c r="M43" s="196">
        <f t="shared" si="1"/>
        <v>26.208530805687204</v>
      </c>
      <c r="N43" s="196">
        <f t="shared" si="2"/>
        <v>-15.57</v>
      </c>
      <c r="O43" s="171"/>
      <c r="P43" s="171">
        <f t="shared" si="7"/>
        <v>5.53</v>
      </c>
      <c r="Q43" s="171">
        <f t="shared" si="7"/>
        <v>5.53</v>
      </c>
      <c r="R43" s="172">
        <f t="shared" si="3"/>
        <v>100</v>
      </c>
    </row>
    <row r="44" spans="1:18" ht="38.25">
      <c r="A44" s="118" t="s">
        <v>130</v>
      </c>
      <c r="B44" s="207">
        <v>831</v>
      </c>
      <c r="C44" s="121" t="s">
        <v>181</v>
      </c>
      <c r="D44" s="124" t="s">
        <v>274</v>
      </c>
      <c r="E44" s="124" t="s">
        <v>195</v>
      </c>
      <c r="F44" s="116" t="s">
        <v>86</v>
      </c>
      <c r="G44" s="38"/>
      <c r="H44" s="38"/>
      <c r="I44" s="182">
        <f>I45+I46</f>
        <v>21.1</v>
      </c>
      <c r="J44" s="171">
        <f>J45</f>
        <v>5.53</v>
      </c>
      <c r="K44" s="196">
        <f t="shared" si="0"/>
        <v>26.208530805687204</v>
      </c>
      <c r="L44" s="171">
        <f>L45</f>
        <v>5.53</v>
      </c>
      <c r="M44" s="196">
        <f t="shared" si="1"/>
        <v>26.208530805687204</v>
      </c>
      <c r="N44" s="196">
        <f t="shared" si="2"/>
        <v>-15.57</v>
      </c>
      <c r="O44" s="171"/>
      <c r="P44" s="171">
        <f t="shared" si="7"/>
        <v>5.53</v>
      </c>
      <c r="Q44" s="171">
        <f t="shared" si="7"/>
        <v>5.53</v>
      </c>
      <c r="R44" s="172">
        <f t="shared" si="3"/>
        <v>100</v>
      </c>
    </row>
    <row r="45" spans="1:18" ht="12.75">
      <c r="A45" s="119" t="s">
        <v>213</v>
      </c>
      <c r="B45" s="207">
        <v>831</v>
      </c>
      <c r="C45" s="121" t="s">
        <v>181</v>
      </c>
      <c r="D45" s="124" t="s">
        <v>274</v>
      </c>
      <c r="E45" s="124" t="s">
        <v>195</v>
      </c>
      <c r="F45" s="116" t="s">
        <v>86</v>
      </c>
      <c r="G45" s="38"/>
      <c r="H45" s="38" t="s">
        <v>192</v>
      </c>
      <c r="I45" s="182">
        <v>21.1</v>
      </c>
      <c r="J45" s="171">
        <f>J47+J48</f>
        <v>5.53</v>
      </c>
      <c r="K45" s="196">
        <f t="shared" si="0"/>
        <v>26.208530805687204</v>
      </c>
      <c r="L45" s="171">
        <f>L47+L48</f>
        <v>5.53</v>
      </c>
      <c r="M45" s="196">
        <f t="shared" si="1"/>
        <v>26.208530805687204</v>
      </c>
      <c r="N45" s="196">
        <f t="shared" si="2"/>
        <v>-15.57</v>
      </c>
      <c r="O45" s="171"/>
      <c r="P45" s="171">
        <f>P47+P48</f>
        <v>5.53</v>
      </c>
      <c r="Q45" s="171">
        <f>Q47+Q48</f>
        <v>5.53</v>
      </c>
      <c r="R45" s="172">
        <f t="shared" si="3"/>
        <v>100</v>
      </c>
    </row>
    <row r="46" spans="1:18" ht="12.75">
      <c r="A46" s="119" t="s">
        <v>189</v>
      </c>
      <c r="B46" s="207">
        <v>831</v>
      </c>
      <c r="C46" s="121" t="s">
        <v>181</v>
      </c>
      <c r="D46" s="124" t="s">
        <v>274</v>
      </c>
      <c r="E46" s="124" t="s">
        <v>195</v>
      </c>
      <c r="F46" s="116" t="s">
        <v>86</v>
      </c>
      <c r="G46" s="38"/>
      <c r="H46" s="38" t="s">
        <v>71</v>
      </c>
      <c r="I46" s="182"/>
      <c r="J46" s="171"/>
      <c r="K46" s="196"/>
      <c r="L46" s="171"/>
      <c r="M46" s="196"/>
      <c r="N46" s="196">
        <f t="shared" si="2"/>
        <v>0</v>
      </c>
      <c r="O46" s="171"/>
      <c r="P46" s="171"/>
      <c r="Q46" s="171"/>
      <c r="R46" s="172">
        <v>0</v>
      </c>
    </row>
    <row r="47" spans="1:18" ht="12.75">
      <c r="A47" s="3" t="s">
        <v>202</v>
      </c>
      <c r="B47" s="207">
        <v>831</v>
      </c>
      <c r="C47" s="122" t="s">
        <v>181</v>
      </c>
      <c r="D47" s="124" t="s">
        <v>274</v>
      </c>
      <c r="E47" s="124" t="s">
        <v>195</v>
      </c>
      <c r="F47" s="116" t="s">
        <v>131</v>
      </c>
      <c r="G47" s="38"/>
      <c r="H47" s="38"/>
      <c r="I47" s="182">
        <v>15.37</v>
      </c>
      <c r="J47" s="171">
        <v>4.25</v>
      </c>
      <c r="K47" s="196">
        <f t="shared" si="0"/>
        <v>27.65126870527001</v>
      </c>
      <c r="L47" s="171">
        <v>4.25</v>
      </c>
      <c r="M47" s="196">
        <f t="shared" si="1"/>
        <v>27.65126870527001</v>
      </c>
      <c r="N47" s="196">
        <f t="shared" si="2"/>
        <v>-11.12</v>
      </c>
      <c r="O47" s="171"/>
      <c r="P47" s="171">
        <v>4.25</v>
      </c>
      <c r="Q47" s="171">
        <v>4.25</v>
      </c>
      <c r="R47" s="172">
        <f t="shared" si="3"/>
        <v>100</v>
      </c>
    </row>
    <row r="48" spans="1:18" ht="76.5">
      <c r="A48" s="119" t="s">
        <v>200</v>
      </c>
      <c r="B48" s="207">
        <v>831</v>
      </c>
      <c r="C48" s="121" t="s">
        <v>181</v>
      </c>
      <c r="D48" s="124" t="s">
        <v>274</v>
      </c>
      <c r="E48" s="124" t="s">
        <v>195</v>
      </c>
      <c r="F48" s="116" t="s">
        <v>201</v>
      </c>
      <c r="G48" s="38"/>
      <c r="H48" s="38"/>
      <c r="I48" s="182">
        <v>5.73</v>
      </c>
      <c r="J48" s="171">
        <v>1.28</v>
      </c>
      <c r="K48" s="196">
        <f t="shared" si="0"/>
        <v>22.33856893542757</v>
      </c>
      <c r="L48" s="171">
        <v>1.28</v>
      </c>
      <c r="M48" s="196">
        <f t="shared" si="1"/>
        <v>22.33856893542757</v>
      </c>
      <c r="N48" s="196">
        <f t="shared" si="2"/>
        <v>-4.45</v>
      </c>
      <c r="O48" s="171"/>
      <c r="P48" s="171">
        <v>1.28</v>
      </c>
      <c r="Q48" s="171">
        <v>1.28</v>
      </c>
      <c r="R48" s="172">
        <f t="shared" si="3"/>
        <v>100</v>
      </c>
    </row>
    <row r="49" spans="1:18" ht="12.75">
      <c r="A49" s="125" t="s">
        <v>26</v>
      </c>
      <c r="B49" s="207">
        <v>831</v>
      </c>
      <c r="C49" s="121" t="s">
        <v>181</v>
      </c>
      <c r="D49" s="126" t="s">
        <v>144</v>
      </c>
      <c r="E49" s="116"/>
      <c r="F49" s="116"/>
      <c r="G49" s="116"/>
      <c r="H49" s="116"/>
      <c r="I49" s="184">
        <f>I50</f>
        <v>3</v>
      </c>
      <c r="J49" s="171"/>
      <c r="K49" s="196">
        <f t="shared" si="0"/>
        <v>0</v>
      </c>
      <c r="L49" s="171"/>
      <c r="M49" s="196">
        <f t="shared" si="1"/>
        <v>0</v>
      </c>
      <c r="N49" s="196">
        <f t="shared" si="2"/>
        <v>-3</v>
      </c>
      <c r="O49" s="171"/>
      <c r="P49" s="171"/>
      <c r="Q49" s="171"/>
      <c r="R49" s="172">
        <v>0</v>
      </c>
    </row>
    <row r="50" spans="1:18" ht="25.5">
      <c r="A50" s="41" t="s">
        <v>191</v>
      </c>
      <c r="B50" s="207">
        <v>831</v>
      </c>
      <c r="C50" s="123" t="s">
        <v>181</v>
      </c>
      <c r="D50" s="38" t="s">
        <v>144</v>
      </c>
      <c r="E50" s="124" t="s">
        <v>204</v>
      </c>
      <c r="F50" s="116"/>
      <c r="G50" s="116"/>
      <c r="H50" s="116"/>
      <c r="I50" s="184">
        <f>I51</f>
        <v>3</v>
      </c>
      <c r="J50" s="171"/>
      <c r="K50" s="196">
        <f t="shared" si="0"/>
        <v>0</v>
      </c>
      <c r="L50" s="171"/>
      <c r="M50" s="196">
        <f t="shared" si="1"/>
        <v>0</v>
      </c>
      <c r="N50" s="196">
        <f t="shared" si="2"/>
        <v>-3</v>
      </c>
      <c r="O50" s="171"/>
      <c r="P50" s="171"/>
      <c r="Q50" s="171"/>
      <c r="R50" s="172">
        <v>0</v>
      </c>
    </row>
    <row r="51" spans="1:18" ht="38.25">
      <c r="A51" s="128" t="s">
        <v>145</v>
      </c>
      <c r="B51" s="207">
        <v>831</v>
      </c>
      <c r="C51" s="123" t="s">
        <v>181</v>
      </c>
      <c r="D51" s="38" t="s">
        <v>144</v>
      </c>
      <c r="E51" s="124" t="s">
        <v>204</v>
      </c>
      <c r="F51" s="129"/>
      <c r="G51" s="129"/>
      <c r="H51" s="129"/>
      <c r="I51" s="184">
        <f>I52</f>
        <v>3</v>
      </c>
      <c r="J51" s="171"/>
      <c r="K51" s="196">
        <f t="shared" si="0"/>
        <v>0</v>
      </c>
      <c r="L51" s="171"/>
      <c r="M51" s="196">
        <f t="shared" si="1"/>
        <v>0</v>
      </c>
      <c r="N51" s="196">
        <f t="shared" si="2"/>
        <v>-3</v>
      </c>
      <c r="O51" s="171"/>
      <c r="P51" s="171"/>
      <c r="Q51" s="171"/>
      <c r="R51" s="172">
        <v>0</v>
      </c>
    </row>
    <row r="52" spans="1:18" ht="12.75">
      <c r="A52" s="119" t="s">
        <v>146</v>
      </c>
      <c r="B52" s="207">
        <v>831</v>
      </c>
      <c r="C52" s="123" t="s">
        <v>181</v>
      </c>
      <c r="D52" s="38" t="s">
        <v>144</v>
      </c>
      <c r="E52" s="124" t="s">
        <v>204</v>
      </c>
      <c r="F52" s="116" t="s">
        <v>203</v>
      </c>
      <c r="G52" s="116"/>
      <c r="H52" s="116"/>
      <c r="I52" s="184">
        <f>I53</f>
        <v>3</v>
      </c>
      <c r="J52" s="171"/>
      <c r="K52" s="196">
        <f t="shared" si="0"/>
        <v>0</v>
      </c>
      <c r="L52" s="171"/>
      <c r="M52" s="196">
        <f t="shared" si="1"/>
        <v>0</v>
      </c>
      <c r="N52" s="196">
        <f t="shared" si="2"/>
        <v>-3</v>
      </c>
      <c r="O52" s="171"/>
      <c r="P52" s="171"/>
      <c r="Q52" s="171"/>
      <c r="R52" s="172">
        <v>0</v>
      </c>
    </row>
    <row r="53" spans="1:18" ht="12.75">
      <c r="A53" s="119" t="s">
        <v>213</v>
      </c>
      <c r="B53" s="207">
        <v>831</v>
      </c>
      <c r="C53" s="123" t="s">
        <v>181</v>
      </c>
      <c r="D53" s="38" t="s">
        <v>144</v>
      </c>
      <c r="E53" s="124" t="s">
        <v>204</v>
      </c>
      <c r="F53" s="116" t="s">
        <v>203</v>
      </c>
      <c r="G53" s="116"/>
      <c r="H53" s="116" t="s">
        <v>192</v>
      </c>
      <c r="I53" s="184">
        <v>3</v>
      </c>
      <c r="J53" s="171"/>
      <c r="K53" s="196">
        <f t="shared" si="0"/>
        <v>0</v>
      </c>
      <c r="L53" s="171"/>
      <c r="M53" s="196">
        <f t="shared" si="1"/>
        <v>0</v>
      </c>
      <c r="N53" s="196">
        <f t="shared" si="2"/>
        <v>-3</v>
      </c>
      <c r="O53" s="171"/>
      <c r="P53" s="171"/>
      <c r="Q53" s="171"/>
      <c r="R53" s="172">
        <v>0</v>
      </c>
    </row>
    <row r="54" spans="1:18" ht="25.5">
      <c r="A54" s="120" t="s">
        <v>25</v>
      </c>
      <c r="B54" s="207">
        <v>831</v>
      </c>
      <c r="C54" s="121" t="s">
        <v>181</v>
      </c>
      <c r="D54" s="126" t="s">
        <v>141</v>
      </c>
      <c r="E54" s="122"/>
      <c r="F54" s="126"/>
      <c r="G54" s="129"/>
      <c r="H54" s="129"/>
      <c r="I54" s="183">
        <f aca="true" t="shared" si="8" ref="I54:I59">I55</f>
        <v>0</v>
      </c>
      <c r="J54" s="171"/>
      <c r="K54" s="196">
        <v>0</v>
      </c>
      <c r="L54" s="171"/>
      <c r="M54" s="196"/>
      <c r="N54" s="196">
        <f t="shared" si="2"/>
        <v>0</v>
      </c>
      <c r="O54" s="171"/>
      <c r="P54" s="171"/>
      <c r="Q54" s="171"/>
      <c r="R54" s="172">
        <v>0</v>
      </c>
    </row>
    <row r="55" spans="1:18" ht="25.5">
      <c r="A55" s="41" t="s">
        <v>191</v>
      </c>
      <c r="B55" s="207">
        <v>831</v>
      </c>
      <c r="C55" s="123" t="s">
        <v>181</v>
      </c>
      <c r="D55" s="38" t="s">
        <v>141</v>
      </c>
      <c r="E55" s="124" t="s">
        <v>190</v>
      </c>
      <c r="F55" s="38"/>
      <c r="G55" s="129"/>
      <c r="H55" s="129"/>
      <c r="I55" s="183">
        <f t="shared" si="8"/>
        <v>0</v>
      </c>
      <c r="J55" s="171"/>
      <c r="K55" s="196">
        <v>0</v>
      </c>
      <c r="L55" s="171"/>
      <c r="M55" s="196"/>
      <c r="N55" s="196">
        <f t="shared" si="2"/>
        <v>0</v>
      </c>
      <c r="O55" s="171"/>
      <c r="P55" s="171"/>
      <c r="Q55" s="171"/>
      <c r="R55" s="172">
        <v>0</v>
      </c>
    </row>
    <row r="56" spans="1:18" ht="51">
      <c r="A56" s="119" t="s">
        <v>142</v>
      </c>
      <c r="B56" s="207">
        <v>831</v>
      </c>
      <c r="C56" s="123" t="s">
        <v>181</v>
      </c>
      <c r="D56" s="38" t="s">
        <v>141</v>
      </c>
      <c r="E56" s="124" t="s">
        <v>205</v>
      </c>
      <c r="F56" s="38"/>
      <c r="G56" s="129"/>
      <c r="H56" s="129"/>
      <c r="I56" s="183">
        <f t="shared" si="8"/>
        <v>0</v>
      </c>
      <c r="J56" s="171"/>
      <c r="K56" s="196">
        <v>0</v>
      </c>
      <c r="L56" s="171"/>
      <c r="M56" s="196"/>
      <c r="N56" s="196">
        <f t="shared" si="2"/>
        <v>0</v>
      </c>
      <c r="O56" s="171"/>
      <c r="P56" s="171"/>
      <c r="Q56" s="171"/>
      <c r="R56" s="172">
        <v>0</v>
      </c>
    </row>
    <row r="57" spans="1:18" ht="38.25">
      <c r="A57" s="119" t="s">
        <v>196</v>
      </c>
      <c r="B57" s="207">
        <v>831</v>
      </c>
      <c r="C57" s="123" t="s">
        <v>181</v>
      </c>
      <c r="D57" s="38" t="s">
        <v>141</v>
      </c>
      <c r="E57" s="124" t="s">
        <v>205</v>
      </c>
      <c r="F57" s="38" t="s">
        <v>197</v>
      </c>
      <c r="G57" s="129"/>
      <c r="H57" s="129"/>
      <c r="I57" s="183">
        <f t="shared" si="8"/>
        <v>0</v>
      </c>
      <c r="J57" s="171"/>
      <c r="K57" s="196">
        <v>0</v>
      </c>
      <c r="L57" s="171"/>
      <c r="M57" s="196"/>
      <c r="N57" s="196">
        <f t="shared" si="2"/>
        <v>0</v>
      </c>
      <c r="O57" s="171"/>
      <c r="P57" s="171"/>
      <c r="Q57" s="171"/>
      <c r="R57" s="172">
        <v>0</v>
      </c>
    </row>
    <row r="58" spans="1:18" ht="51">
      <c r="A58" s="119" t="s">
        <v>2</v>
      </c>
      <c r="B58" s="207">
        <v>831</v>
      </c>
      <c r="C58" s="123" t="s">
        <v>181</v>
      </c>
      <c r="D58" s="38" t="s">
        <v>141</v>
      </c>
      <c r="E58" s="124" t="s">
        <v>205</v>
      </c>
      <c r="F58" s="38" t="s">
        <v>137</v>
      </c>
      <c r="G58" s="129"/>
      <c r="H58" s="129"/>
      <c r="I58" s="183">
        <f t="shared" si="8"/>
        <v>0</v>
      </c>
      <c r="J58" s="171"/>
      <c r="K58" s="196">
        <v>0</v>
      </c>
      <c r="L58" s="171"/>
      <c r="M58" s="196"/>
      <c r="N58" s="196">
        <f t="shared" si="2"/>
        <v>0</v>
      </c>
      <c r="O58" s="171"/>
      <c r="P58" s="171"/>
      <c r="Q58" s="171"/>
      <c r="R58" s="172">
        <v>0</v>
      </c>
    </row>
    <row r="59" spans="1:18" ht="12.75">
      <c r="A59" s="119" t="s">
        <v>213</v>
      </c>
      <c r="B59" s="207">
        <v>831</v>
      </c>
      <c r="C59" s="123" t="s">
        <v>181</v>
      </c>
      <c r="D59" s="38" t="s">
        <v>141</v>
      </c>
      <c r="E59" s="124" t="s">
        <v>205</v>
      </c>
      <c r="F59" s="38" t="s">
        <v>137</v>
      </c>
      <c r="G59" s="129"/>
      <c r="H59" s="129" t="s">
        <v>192</v>
      </c>
      <c r="I59" s="183">
        <f t="shared" si="8"/>
        <v>0</v>
      </c>
      <c r="J59" s="171"/>
      <c r="K59" s="196">
        <v>0</v>
      </c>
      <c r="L59" s="171"/>
      <c r="M59" s="196"/>
      <c r="N59" s="196">
        <f t="shared" si="2"/>
        <v>0</v>
      </c>
      <c r="O59" s="171"/>
      <c r="P59" s="171"/>
      <c r="Q59" s="171"/>
      <c r="R59" s="172">
        <v>0</v>
      </c>
    </row>
    <row r="60" spans="1:18" ht="51">
      <c r="A60" s="119" t="s">
        <v>4</v>
      </c>
      <c r="B60" s="207">
        <v>831</v>
      </c>
      <c r="C60" s="123" t="s">
        <v>181</v>
      </c>
      <c r="D60" s="38" t="s">
        <v>141</v>
      </c>
      <c r="E60" s="124" t="s">
        <v>205</v>
      </c>
      <c r="F60" s="38" t="s">
        <v>138</v>
      </c>
      <c r="G60" s="129"/>
      <c r="H60" s="129"/>
      <c r="I60" s="183"/>
      <c r="J60" s="171"/>
      <c r="K60" s="196">
        <v>0</v>
      </c>
      <c r="L60" s="171"/>
      <c r="M60" s="196"/>
      <c r="N60" s="196">
        <f t="shared" si="2"/>
        <v>0</v>
      </c>
      <c r="O60" s="171"/>
      <c r="P60" s="171"/>
      <c r="Q60" s="171"/>
      <c r="R60" s="172">
        <v>0</v>
      </c>
    </row>
    <row r="61" spans="1:18" ht="25.5">
      <c r="A61" s="130" t="s">
        <v>27</v>
      </c>
      <c r="B61" s="207">
        <v>831</v>
      </c>
      <c r="C61" s="131" t="s">
        <v>181</v>
      </c>
      <c r="D61" s="131" t="s">
        <v>147</v>
      </c>
      <c r="E61" s="132"/>
      <c r="F61" s="132"/>
      <c r="G61" s="132"/>
      <c r="H61" s="129"/>
      <c r="I61" s="183">
        <f>I63</f>
        <v>1.5</v>
      </c>
      <c r="J61" s="171">
        <f>J62</f>
        <v>1.5</v>
      </c>
      <c r="K61" s="196">
        <f t="shared" si="0"/>
        <v>100</v>
      </c>
      <c r="L61" s="171">
        <f>L62</f>
        <v>1.5</v>
      </c>
      <c r="M61" s="196">
        <f t="shared" si="1"/>
        <v>100</v>
      </c>
      <c r="N61" s="196">
        <f t="shared" si="2"/>
        <v>0</v>
      </c>
      <c r="O61" s="171"/>
      <c r="P61" s="171">
        <f aca="true" t="shared" si="9" ref="P61:Q63">P62</f>
        <v>1.5</v>
      </c>
      <c r="Q61" s="171">
        <f t="shared" si="9"/>
        <v>1.5</v>
      </c>
      <c r="R61" s="172">
        <f t="shared" si="3"/>
        <v>100</v>
      </c>
    </row>
    <row r="62" spans="1:18" ht="12.75">
      <c r="A62" s="119" t="s">
        <v>213</v>
      </c>
      <c r="B62" s="207">
        <v>831</v>
      </c>
      <c r="C62" s="131" t="s">
        <v>192</v>
      </c>
      <c r="D62" s="131"/>
      <c r="E62" s="132"/>
      <c r="F62" s="132"/>
      <c r="G62" s="132"/>
      <c r="H62" s="129"/>
      <c r="I62" s="183">
        <v>1.5</v>
      </c>
      <c r="J62" s="171">
        <f>J63</f>
        <v>1.5</v>
      </c>
      <c r="K62" s="196">
        <f t="shared" si="0"/>
        <v>100</v>
      </c>
      <c r="L62" s="171">
        <f>L63</f>
        <v>1.5</v>
      </c>
      <c r="M62" s="196">
        <f t="shared" si="1"/>
        <v>100</v>
      </c>
      <c r="N62" s="196">
        <f t="shared" si="2"/>
        <v>0</v>
      </c>
      <c r="O62" s="171"/>
      <c r="P62" s="171">
        <f t="shared" si="9"/>
        <v>1.5</v>
      </c>
      <c r="Q62" s="171">
        <f t="shared" si="9"/>
        <v>1.5</v>
      </c>
      <c r="R62" s="172">
        <f t="shared" si="3"/>
        <v>100</v>
      </c>
    </row>
    <row r="63" spans="1:18" ht="25.5">
      <c r="A63" s="41" t="s">
        <v>191</v>
      </c>
      <c r="B63" s="207">
        <v>831</v>
      </c>
      <c r="C63" s="39" t="s">
        <v>181</v>
      </c>
      <c r="D63" s="39" t="s">
        <v>147</v>
      </c>
      <c r="E63" s="133" t="s">
        <v>190</v>
      </c>
      <c r="F63" s="133"/>
      <c r="G63" s="133"/>
      <c r="H63" s="129"/>
      <c r="I63" s="183">
        <f>I64</f>
        <v>1.5</v>
      </c>
      <c r="J63" s="171">
        <f>J64</f>
        <v>1.5</v>
      </c>
      <c r="K63" s="196">
        <f t="shared" si="0"/>
        <v>100</v>
      </c>
      <c r="L63" s="171">
        <f>L64</f>
        <v>1.5</v>
      </c>
      <c r="M63" s="196">
        <f t="shared" si="1"/>
        <v>100</v>
      </c>
      <c r="N63" s="196">
        <f t="shared" si="2"/>
        <v>0</v>
      </c>
      <c r="O63" s="171"/>
      <c r="P63" s="171">
        <f t="shared" si="9"/>
        <v>1.5</v>
      </c>
      <c r="Q63" s="171">
        <f t="shared" si="9"/>
        <v>1.5</v>
      </c>
      <c r="R63" s="172">
        <f t="shared" si="3"/>
        <v>100</v>
      </c>
    </row>
    <row r="64" spans="1:18" ht="38.25">
      <c r="A64" s="40" t="s">
        <v>109</v>
      </c>
      <c r="B64" s="207">
        <v>831</v>
      </c>
      <c r="C64" s="39" t="s">
        <v>181</v>
      </c>
      <c r="D64" s="39" t="s">
        <v>147</v>
      </c>
      <c r="E64" s="133" t="s">
        <v>229</v>
      </c>
      <c r="F64" s="134"/>
      <c r="G64" s="134"/>
      <c r="H64" s="129"/>
      <c r="I64" s="183">
        <f>I70</f>
        <v>1.5</v>
      </c>
      <c r="J64" s="171">
        <f>J69</f>
        <v>1.5</v>
      </c>
      <c r="K64" s="196">
        <f t="shared" si="0"/>
        <v>100</v>
      </c>
      <c r="L64" s="171">
        <f>L69</f>
        <v>1.5</v>
      </c>
      <c r="M64" s="196">
        <f t="shared" si="1"/>
        <v>100</v>
      </c>
      <c r="N64" s="196">
        <f t="shared" si="2"/>
        <v>0</v>
      </c>
      <c r="O64" s="171"/>
      <c r="P64" s="171">
        <f>P69</f>
        <v>1.5</v>
      </c>
      <c r="Q64" s="171">
        <f>Q69</f>
        <v>1.5</v>
      </c>
      <c r="R64" s="172">
        <f t="shared" si="3"/>
        <v>100</v>
      </c>
    </row>
    <row r="65" spans="1:18" ht="38.25">
      <c r="A65" s="119" t="s">
        <v>196</v>
      </c>
      <c r="B65" s="207">
        <v>831</v>
      </c>
      <c r="C65" s="39" t="s">
        <v>181</v>
      </c>
      <c r="D65" s="39" t="s">
        <v>147</v>
      </c>
      <c r="E65" s="133" t="s">
        <v>229</v>
      </c>
      <c r="F65" s="134" t="s">
        <v>197</v>
      </c>
      <c r="G65" s="134"/>
      <c r="H65" s="129"/>
      <c r="I65" s="183">
        <f>I66</f>
        <v>0</v>
      </c>
      <c r="J65" s="171"/>
      <c r="K65" s="196"/>
      <c r="L65" s="171"/>
      <c r="M65" s="196"/>
      <c r="N65" s="196">
        <f t="shared" si="2"/>
        <v>0</v>
      </c>
      <c r="O65" s="171"/>
      <c r="P65" s="171"/>
      <c r="Q65" s="171"/>
      <c r="R65" s="172">
        <v>0</v>
      </c>
    </row>
    <row r="66" spans="1:18" ht="51">
      <c r="A66" s="41" t="s">
        <v>2</v>
      </c>
      <c r="B66" s="207">
        <v>831</v>
      </c>
      <c r="C66" s="39" t="s">
        <v>181</v>
      </c>
      <c r="D66" s="39" t="s">
        <v>147</v>
      </c>
      <c r="E66" s="133" t="s">
        <v>229</v>
      </c>
      <c r="F66" s="39" t="s">
        <v>137</v>
      </c>
      <c r="G66" s="39"/>
      <c r="H66" s="129"/>
      <c r="I66" s="183">
        <f>I67</f>
        <v>0</v>
      </c>
      <c r="J66" s="171"/>
      <c r="K66" s="196"/>
      <c r="L66" s="171"/>
      <c r="M66" s="196"/>
      <c r="N66" s="196">
        <f t="shared" si="2"/>
        <v>0</v>
      </c>
      <c r="O66" s="171"/>
      <c r="P66" s="171"/>
      <c r="Q66" s="171"/>
      <c r="R66" s="172">
        <v>0</v>
      </c>
    </row>
    <row r="67" spans="1:18" ht="12.75">
      <c r="A67" s="41" t="s">
        <v>213</v>
      </c>
      <c r="B67" s="207">
        <v>831</v>
      </c>
      <c r="C67" s="39" t="s">
        <v>181</v>
      </c>
      <c r="D67" s="39" t="s">
        <v>147</v>
      </c>
      <c r="E67" s="133" t="s">
        <v>229</v>
      </c>
      <c r="F67" s="39" t="s">
        <v>137</v>
      </c>
      <c r="G67" s="39"/>
      <c r="H67" s="129" t="s">
        <v>192</v>
      </c>
      <c r="I67" s="183"/>
      <c r="J67" s="171"/>
      <c r="K67" s="196"/>
      <c r="L67" s="171"/>
      <c r="M67" s="196"/>
      <c r="N67" s="196">
        <f t="shared" si="2"/>
        <v>0</v>
      </c>
      <c r="O67" s="171"/>
      <c r="P67" s="171"/>
      <c r="Q67" s="171"/>
      <c r="R67" s="172">
        <v>0</v>
      </c>
    </row>
    <row r="68" spans="1:18" ht="51">
      <c r="A68" s="41" t="s">
        <v>3</v>
      </c>
      <c r="B68" s="207">
        <v>831</v>
      </c>
      <c r="C68" s="39" t="s">
        <v>181</v>
      </c>
      <c r="D68" s="39" t="s">
        <v>147</v>
      </c>
      <c r="E68" s="133" t="s">
        <v>229</v>
      </c>
      <c r="F68" s="39" t="s">
        <v>138</v>
      </c>
      <c r="G68" s="39"/>
      <c r="H68" s="129"/>
      <c r="I68" s="183"/>
      <c r="J68" s="171"/>
      <c r="K68" s="196"/>
      <c r="L68" s="171"/>
      <c r="M68" s="196"/>
      <c r="N68" s="196">
        <f t="shared" si="2"/>
        <v>0</v>
      </c>
      <c r="O68" s="171"/>
      <c r="P68" s="171"/>
      <c r="Q68" s="171"/>
      <c r="R68" s="172">
        <v>0</v>
      </c>
    </row>
    <row r="69" spans="1:18" ht="25.5">
      <c r="A69" s="40" t="s">
        <v>136</v>
      </c>
      <c r="B69" s="207">
        <v>831</v>
      </c>
      <c r="C69" s="39" t="s">
        <v>181</v>
      </c>
      <c r="D69" s="39" t="s">
        <v>147</v>
      </c>
      <c r="E69" s="133" t="s">
        <v>229</v>
      </c>
      <c r="F69" s="39" t="s">
        <v>139</v>
      </c>
      <c r="G69" s="39"/>
      <c r="H69" s="129"/>
      <c r="I69" s="183">
        <v>1.5</v>
      </c>
      <c r="J69" s="171">
        <f>J70</f>
        <v>1.5</v>
      </c>
      <c r="K69" s="196">
        <f t="shared" si="0"/>
        <v>100</v>
      </c>
      <c r="L69" s="171">
        <f>L70</f>
        <v>1.5</v>
      </c>
      <c r="M69" s="196">
        <f t="shared" si="1"/>
        <v>100</v>
      </c>
      <c r="N69" s="196">
        <f t="shared" si="2"/>
        <v>0</v>
      </c>
      <c r="O69" s="171"/>
      <c r="P69" s="171">
        <f>P70</f>
        <v>1.5</v>
      </c>
      <c r="Q69" s="171">
        <f>Q70</f>
        <v>1.5</v>
      </c>
      <c r="R69" s="172">
        <f t="shared" si="3"/>
        <v>100</v>
      </c>
    </row>
    <row r="70" spans="1:18" ht="12.75">
      <c r="A70" s="40" t="s">
        <v>251</v>
      </c>
      <c r="B70" s="207">
        <v>831</v>
      </c>
      <c r="C70" s="39" t="s">
        <v>24</v>
      </c>
      <c r="D70" s="39" t="s">
        <v>147</v>
      </c>
      <c r="E70" s="133" t="s">
        <v>229</v>
      </c>
      <c r="F70" s="39" t="s">
        <v>140</v>
      </c>
      <c r="G70" s="39"/>
      <c r="H70" s="129"/>
      <c r="I70" s="183">
        <v>1.5</v>
      </c>
      <c r="J70" s="171">
        <v>1.5</v>
      </c>
      <c r="K70" s="196">
        <f t="shared" si="0"/>
        <v>100</v>
      </c>
      <c r="L70" s="171">
        <v>1.5</v>
      </c>
      <c r="M70" s="196">
        <f t="shared" si="1"/>
        <v>100</v>
      </c>
      <c r="N70" s="196">
        <f t="shared" si="2"/>
        <v>0</v>
      </c>
      <c r="O70" s="171"/>
      <c r="P70" s="171">
        <v>1.5</v>
      </c>
      <c r="Q70" s="171">
        <v>1.5</v>
      </c>
      <c r="R70" s="172">
        <f t="shared" si="3"/>
        <v>100</v>
      </c>
    </row>
    <row r="71" spans="1:18" ht="12.75">
      <c r="A71" s="29" t="s">
        <v>94</v>
      </c>
      <c r="B71" s="207">
        <v>831</v>
      </c>
      <c r="C71" s="36" t="s">
        <v>182</v>
      </c>
      <c r="D71" s="36"/>
      <c r="E71" s="37"/>
      <c r="F71" s="32"/>
      <c r="G71" s="32"/>
      <c r="H71" s="32"/>
      <c r="I71" s="185">
        <f>I73</f>
        <v>75.2</v>
      </c>
      <c r="J71" s="171">
        <f>J72</f>
        <v>14.299999999999999</v>
      </c>
      <c r="K71" s="196">
        <f t="shared" si="0"/>
        <v>19.01595744680851</v>
      </c>
      <c r="L71" s="171">
        <f>L72</f>
        <v>12.629999999999999</v>
      </c>
      <c r="M71" s="196">
        <f t="shared" si="1"/>
        <v>16.795212765957444</v>
      </c>
      <c r="N71" s="196">
        <f t="shared" si="2"/>
        <v>-62.57000000000001</v>
      </c>
      <c r="O71" s="171">
        <f aca="true" t="shared" si="10" ref="O71:Q74">O72</f>
        <v>1.67</v>
      </c>
      <c r="P71" s="171">
        <f t="shared" si="10"/>
        <v>12.629999999999999</v>
      </c>
      <c r="Q71" s="171">
        <f t="shared" si="10"/>
        <v>12.629999999999999</v>
      </c>
      <c r="R71" s="172">
        <f t="shared" si="3"/>
        <v>100</v>
      </c>
    </row>
    <row r="72" spans="1:18" ht="25.5">
      <c r="A72" s="135" t="s">
        <v>207</v>
      </c>
      <c r="B72" s="207">
        <v>831</v>
      </c>
      <c r="C72" s="36" t="s">
        <v>69</v>
      </c>
      <c r="D72" s="36"/>
      <c r="E72" s="37"/>
      <c r="F72" s="32"/>
      <c r="G72" s="32"/>
      <c r="H72" s="32"/>
      <c r="I72" s="185">
        <f>I73</f>
        <v>75.2</v>
      </c>
      <c r="J72" s="171">
        <f>J73</f>
        <v>14.299999999999999</v>
      </c>
      <c r="K72" s="196">
        <f t="shared" si="0"/>
        <v>19.01595744680851</v>
      </c>
      <c r="L72" s="171">
        <f>L73</f>
        <v>12.629999999999999</v>
      </c>
      <c r="M72" s="196">
        <f t="shared" si="1"/>
        <v>16.795212765957444</v>
      </c>
      <c r="N72" s="196">
        <f t="shared" si="2"/>
        <v>-62.57000000000001</v>
      </c>
      <c r="O72" s="171">
        <f t="shared" si="10"/>
        <v>1.67</v>
      </c>
      <c r="P72" s="171">
        <f t="shared" si="10"/>
        <v>12.629999999999999</v>
      </c>
      <c r="Q72" s="171">
        <f t="shared" si="10"/>
        <v>12.629999999999999</v>
      </c>
      <c r="R72" s="172">
        <f t="shared" si="3"/>
        <v>100</v>
      </c>
    </row>
    <row r="73" spans="1:18" ht="25.5">
      <c r="A73" s="115" t="s">
        <v>108</v>
      </c>
      <c r="B73" s="207">
        <v>831</v>
      </c>
      <c r="C73" s="126" t="s">
        <v>182</v>
      </c>
      <c r="D73" s="126" t="s">
        <v>148</v>
      </c>
      <c r="E73" s="134"/>
      <c r="F73" s="134"/>
      <c r="G73" s="134"/>
      <c r="H73" s="134"/>
      <c r="I73" s="186">
        <f>I74</f>
        <v>75.2</v>
      </c>
      <c r="J73" s="171">
        <f>J74</f>
        <v>14.299999999999999</v>
      </c>
      <c r="K73" s="196">
        <f t="shared" si="0"/>
        <v>19.01595744680851</v>
      </c>
      <c r="L73" s="171">
        <f>L74</f>
        <v>12.629999999999999</v>
      </c>
      <c r="M73" s="196">
        <f t="shared" si="1"/>
        <v>16.795212765957444</v>
      </c>
      <c r="N73" s="196">
        <f t="shared" si="2"/>
        <v>-62.57000000000001</v>
      </c>
      <c r="O73" s="171">
        <f t="shared" si="10"/>
        <v>1.67</v>
      </c>
      <c r="P73" s="171">
        <f t="shared" si="10"/>
        <v>12.629999999999999</v>
      </c>
      <c r="Q73" s="171">
        <f t="shared" si="10"/>
        <v>12.629999999999999</v>
      </c>
      <c r="R73" s="172">
        <f t="shared" si="3"/>
        <v>100</v>
      </c>
    </row>
    <row r="74" spans="1:18" ht="25.5">
      <c r="A74" s="41" t="s">
        <v>191</v>
      </c>
      <c r="B74" s="207">
        <v>831</v>
      </c>
      <c r="C74" s="38" t="s">
        <v>182</v>
      </c>
      <c r="D74" s="39" t="s">
        <v>148</v>
      </c>
      <c r="E74" s="134" t="s">
        <v>190</v>
      </c>
      <c r="F74" s="134"/>
      <c r="G74" s="134"/>
      <c r="H74" s="134"/>
      <c r="I74" s="186">
        <f>I75</f>
        <v>75.2</v>
      </c>
      <c r="J74" s="171">
        <f>J75</f>
        <v>14.299999999999999</v>
      </c>
      <c r="K74" s="196">
        <f t="shared" si="0"/>
        <v>19.01595744680851</v>
      </c>
      <c r="L74" s="171">
        <f>L75</f>
        <v>12.629999999999999</v>
      </c>
      <c r="M74" s="196">
        <f t="shared" si="1"/>
        <v>16.795212765957444</v>
      </c>
      <c r="N74" s="196">
        <f t="shared" si="2"/>
        <v>-62.57000000000001</v>
      </c>
      <c r="O74" s="171">
        <f t="shared" si="10"/>
        <v>1.67</v>
      </c>
      <c r="P74" s="171">
        <f t="shared" si="10"/>
        <v>12.629999999999999</v>
      </c>
      <c r="Q74" s="171">
        <f t="shared" si="10"/>
        <v>12.629999999999999</v>
      </c>
      <c r="R74" s="172">
        <f t="shared" si="3"/>
        <v>100</v>
      </c>
    </row>
    <row r="75" spans="1:18" ht="51">
      <c r="A75" s="136" t="s">
        <v>99</v>
      </c>
      <c r="B75" s="207">
        <v>831</v>
      </c>
      <c r="C75" s="38" t="s">
        <v>182</v>
      </c>
      <c r="D75" s="39" t="s">
        <v>148</v>
      </c>
      <c r="E75" s="134" t="s">
        <v>206</v>
      </c>
      <c r="F75" s="134"/>
      <c r="G75" s="134"/>
      <c r="H75" s="134"/>
      <c r="I75" s="186">
        <f>I76+I81</f>
        <v>75.2</v>
      </c>
      <c r="J75" s="171">
        <f>J76+J81</f>
        <v>14.299999999999999</v>
      </c>
      <c r="K75" s="196">
        <f aca="true" t="shared" si="11" ref="K75:K138">J75/I75*100</f>
        <v>19.01595744680851</v>
      </c>
      <c r="L75" s="171">
        <f>L76+L81</f>
        <v>12.629999999999999</v>
      </c>
      <c r="M75" s="196">
        <f aca="true" t="shared" si="12" ref="M75:M138">L75/I75*100</f>
        <v>16.795212765957444</v>
      </c>
      <c r="N75" s="196">
        <f aca="true" t="shared" si="13" ref="N75:N138">L75-I75</f>
        <v>-62.57000000000001</v>
      </c>
      <c r="O75" s="171">
        <f>O81</f>
        <v>1.67</v>
      </c>
      <c r="P75" s="171">
        <f>P76+P81</f>
        <v>12.629999999999999</v>
      </c>
      <c r="Q75" s="171">
        <f>Q76+Q81</f>
        <v>12.629999999999999</v>
      </c>
      <c r="R75" s="172">
        <f aca="true" t="shared" si="14" ref="R75:R138">Q75/P75*100</f>
        <v>100</v>
      </c>
    </row>
    <row r="76" spans="1:18" ht="102">
      <c r="A76" s="118" t="s">
        <v>129</v>
      </c>
      <c r="B76" s="207">
        <v>831</v>
      </c>
      <c r="C76" s="38" t="s">
        <v>182</v>
      </c>
      <c r="D76" s="39" t="s">
        <v>148</v>
      </c>
      <c r="E76" s="134" t="s">
        <v>206</v>
      </c>
      <c r="F76" s="134" t="s">
        <v>127</v>
      </c>
      <c r="G76" s="134"/>
      <c r="H76" s="134"/>
      <c r="I76" s="186">
        <f>I77</f>
        <v>55.97</v>
      </c>
      <c r="J76" s="171">
        <f>J77</f>
        <v>12.629999999999999</v>
      </c>
      <c r="K76" s="196">
        <f t="shared" si="11"/>
        <v>22.5656601750938</v>
      </c>
      <c r="L76" s="171">
        <f>L77</f>
        <v>12.629999999999999</v>
      </c>
      <c r="M76" s="196">
        <f t="shared" si="12"/>
        <v>22.5656601750938</v>
      </c>
      <c r="N76" s="196">
        <f t="shared" si="13"/>
        <v>-43.34</v>
      </c>
      <c r="O76" s="171"/>
      <c r="P76" s="171">
        <f>P77</f>
        <v>12.629999999999999</v>
      </c>
      <c r="Q76" s="171">
        <f>Q77</f>
        <v>12.629999999999999</v>
      </c>
      <c r="R76" s="172">
        <f t="shared" si="14"/>
        <v>100</v>
      </c>
    </row>
    <row r="77" spans="1:18" ht="38.25">
      <c r="A77" s="118" t="s">
        <v>130</v>
      </c>
      <c r="B77" s="207">
        <v>831</v>
      </c>
      <c r="C77" s="38" t="s">
        <v>182</v>
      </c>
      <c r="D77" s="39" t="s">
        <v>148</v>
      </c>
      <c r="E77" s="134" t="s">
        <v>206</v>
      </c>
      <c r="F77" s="134" t="s">
        <v>86</v>
      </c>
      <c r="G77" s="134"/>
      <c r="H77" s="134"/>
      <c r="I77" s="186">
        <f>I78</f>
        <v>55.97</v>
      </c>
      <c r="J77" s="171">
        <f>J78</f>
        <v>12.629999999999999</v>
      </c>
      <c r="K77" s="196">
        <f t="shared" si="11"/>
        <v>22.5656601750938</v>
      </c>
      <c r="L77" s="171">
        <f>L78</f>
        <v>12.629999999999999</v>
      </c>
      <c r="M77" s="196">
        <f t="shared" si="12"/>
        <v>22.5656601750938</v>
      </c>
      <c r="N77" s="196">
        <f t="shared" si="13"/>
        <v>-43.34</v>
      </c>
      <c r="O77" s="171"/>
      <c r="P77" s="171">
        <f>P78</f>
        <v>12.629999999999999</v>
      </c>
      <c r="Q77" s="171">
        <f>Q78</f>
        <v>12.629999999999999</v>
      </c>
      <c r="R77" s="172">
        <f t="shared" si="14"/>
        <v>100</v>
      </c>
    </row>
    <row r="78" spans="1:18" ht="25.5">
      <c r="A78" s="137" t="s">
        <v>207</v>
      </c>
      <c r="B78" s="207">
        <v>831</v>
      </c>
      <c r="C78" s="38" t="s">
        <v>182</v>
      </c>
      <c r="D78" s="39"/>
      <c r="E78" s="134" t="s">
        <v>206</v>
      </c>
      <c r="F78" s="134" t="s">
        <v>86</v>
      </c>
      <c r="G78" s="134"/>
      <c r="H78" s="134" t="s">
        <v>69</v>
      </c>
      <c r="I78" s="186">
        <f>I79+I80</f>
        <v>55.97</v>
      </c>
      <c r="J78" s="171">
        <f>J79+J80</f>
        <v>12.629999999999999</v>
      </c>
      <c r="K78" s="196">
        <f t="shared" si="11"/>
        <v>22.5656601750938</v>
      </c>
      <c r="L78" s="171">
        <f>L79+L80</f>
        <v>12.629999999999999</v>
      </c>
      <c r="M78" s="196">
        <f t="shared" si="12"/>
        <v>22.5656601750938</v>
      </c>
      <c r="N78" s="196">
        <f t="shared" si="13"/>
        <v>-43.34</v>
      </c>
      <c r="O78" s="171"/>
      <c r="P78" s="171">
        <f>P79+P80</f>
        <v>12.629999999999999</v>
      </c>
      <c r="Q78" s="171">
        <f>Q79+Q80</f>
        <v>12.629999999999999</v>
      </c>
      <c r="R78" s="172">
        <f t="shared" si="14"/>
        <v>100</v>
      </c>
    </row>
    <row r="79" spans="1:18" ht="12.75">
      <c r="A79" s="31" t="s">
        <v>202</v>
      </c>
      <c r="B79" s="207">
        <v>831</v>
      </c>
      <c r="C79" s="38" t="s">
        <v>182</v>
      </c>
      <c r="D79" s="39" t="s">
        <v>148</v>
      </c>
      <c r="E79" s="134" t="s">
        <v>206</v>
      </c>
      <c r="F79" s="134" t="s">
        <v>131</v>
      </c>
      <c r="G79" s="134"/>
      <c r="H79" s="134"/>
      <c r="I79" s="187" t="s">
        <v>290</v>
      </c>
      <c r="J79" s="171">
        <v>9.7</v>
      </c>
      <c r="K79" s="196">
        <f t="shared" si="11"/>
        <v>22.55813953488372</v>
      </c>
      <c r="L79" s="171">
        <v>9.7</v>
      </c>
      <c r="M79" s="196">
        <f t="shared" si="12"/>
        <v>22.55813953488372</v>
      </c>
      <c r="N79" s="196">
        <f t="shared" si="13"/>
        <v>-33.3</v>
      </c>
      <c r="O79" s="171"/>
      <c r="P79" s="171">
        <v>9.7</v>
      </c>
      <c r="Q79" s="171">
        <v>9.7</v>
      </c>
      <c r="R79" s="172">
        <f t="shared" si="14"/>
        <v>100</v>
      </c>
    </row>
    <row r="80" spans="1:18" ht="76.5">
      <c r="A80" s="119" t="s">
        <v>209</v>
      </c>
      <c r="B80" s="207">
        <v>831</v>
      </c>
      <c r="C80" s="38" t="s">
        <v>182</v>
      </c>
      <c r="D80" s="39" t="s">
        <v>148</v>
      </c>
      <c r="E80" s="134" t="s">
        <v>206</v>
      </c>
      <c r="F80" s="134" t="s">
        <v>201</v>
      </c>
      <c r="G80" s="134"/>
      <c r="H80" s="134"/>
      <c r="I80" s="186">
        <v>12.97</v>
      </c>
      <c r="J80" s="171">
        <v>2.93</v>
      </c>
      <c r="K80" s="196">
        <f t="shared" si="11"/>
        <v>22.59059367771781</v>
      </c>
      <c r="L80" s="171">
        <v>2.93</v>
      </c>
      <c r="M80" s="196">
        <f t="shared" si="12"/>
        <v>22.59059367771781</v>
      </c>
      <c r="N80" s="196">
        <f t="shared" si="13"/>
        <v>-10.040000000000001</v>
      </c>
      <c r="O80" s="171"/>
      <c r="P80" s="171">
        <v>2.93</v>
      </c>
      <c r="Q80" s="171">
        <v>2.93</v>
      </c>
      <c r="R80" s="172">
        <f t="shared" si="14"/>
        <v>100</v>
      </c>
    </row>
    <row r="81" spans="1:18" ht="38.25">
      <c r="A81" s="119" t="s">
        <v>196</v>
      </c>
      <c r="B81" s="207">
        <v>831</v>
      </c>
      <c r="C81" s="38" t="s">
        <v>182</v>
      </c>
      <c r="D81" s="39" t="s">
        <v>148</v>
      </c>
      <c r="E81" s="134" t="s">
        <v>206</v>
      </c>
      <c r="F81" s="134" t="s">
        <v>197</v>
      </c>
      <c r="G81" s="134"/>
      <c r="H81" s="134"/>
      <c r="I81" s="186">
        <f>I82</f>
        <v>19.23</v>
      </c>
      <c r="J81" s="171">
        <f>J82</f>
        <v>1.67</v>
      </c>
      <c r="K81" s="196">
        <f t="shared" si="11"/>
        <v>8.684347373894957</v>
      </c>
      <c r="L81" s="171">
        <f>L82</f>
        <v>0</v>
      </c>
      <c r="M81" s="196">
        <f t="shared" si="12"/>
        <v>0</v>
      </c>
      <c r="N81" s="196">
        <f t="shared" si="13"/>
        <v>-19.23</v>
      </c>
      <c r="O81" s="171">
        <f aca="true" t="shared" si="15" ref="O81:Q83">O82</f>
        <v>1.67</v>
      </c>
      <c r="P81" s="171">
        <f t="shared" si="15"/>
        <v>0</v>
      </c>
      <c r="Q81" s="171">
        <f t="shared" si="15"/>
        <v>0</v>
      </c>
      <c r="R81" s="172">
        <v>0</v>
      </c>
    </row>
    <row r="82" spans="1:18" ht="51">
      <c r="A82" s="138" t="s">
        <v>8</v>
      </c>
      <c r="B82" s="207">
        <v>831</v>
      </c>
      <c r="C82" s="38" t="s">
        <v>182</v>
      </c>
      <c r="D82" s="39" t="s">
        <v>148</v>
      </c>
      <c r="E82" s="134" t="s">
        <v>206</v>
      </c>
      <c r="F82" s="134" t="s">
        <v>137</v>
      </c>
      <c r="G82" s="134"/>
      <c r="H82" s="134"/>
      <c r="I82" s="186">
        <f>I84</f>
        <v>19.23</v>
      </c>
      <c r="J82" s="171">
        <f>J83</f>
        <v>1.67</v>
      </c>
      <c r="K82" s="196">
        <f t="shared" si="11"/>
        <v>8.684347373894957</v>
      </c>
      <c r="L82" s="171">
        <f>L83</f>
        <v>0</v>
      </c>
      <c r="M82" s="196">
        <f t="shared" si="12"/>
        <v>0</v>
      </c>
      <c r="N82" s="196">
        <f t="shared" si="13"/>
        <v>-19.23</v>
      </c>
      <c r="O82" s="171">
        <f t="shared" si="15"/>
        <v>1.67</v>
      </c>
      <c r="P82" s="171">
        <f t="shared" si="15"/>
        <v>0</v>
      </c>
      <c r="Q82" s="171">
        <f t="shared" si="15"/>
        <v>0</v>
      </c>
      <c r="R82" s="172">
        <v>0</v>
      </c>
    </row>
    <row r="83" spans="1:18" ht="25.5">
      <c r="A83" s="137" t="s">
        <v>207</v>
      </c>
      <c r="B83" s="207">
        <v>831</v>
      </c>
      <c r="C83" s="44" t="s">
        <v>182</v>
      </c>
      <c r="D83" s="39" t="s">
        <v>148</v>
      </c>
      <c r="E83" s="134" t="s">
        <v>206</v>
      </c>
      <c r="F83" s="134" t="s">
        <v>137</v>
      </c>
      <c r="G83" s="134"/>
      <c r="H83" s="134" t="s">
        <v>69</v>
      </c>
      <c r="I83" s="186">
        <f>I84</f>
        <v>19.23</v>
      </c>
      <c r="J83" s="171">
        <f>J84</f>
        <v>1.67</v>
      </c>
      <c r="K83" s="196">
        <f t="shared" si="11"/>
        <v>8.684347373894957</v>
      </c>
      <c r="L83" s="171">
        <f>L84</f>
        <v>0</v>
      </c>
      <c r="M83" s="196">
        <f t="shared" si="12"/>
        <v>0</v>
      </c>
      <c r="N83" s="196">
        <f t="shared" si="13"/>
        <v>-19.23</v>
      </c>
      <c r="O83" s="171">
        <f t="shared" si="15"/>
        <v>1.67</v>
      </c>
      <c r="P83" s="171">
        <f t="shared" si="15"/>
        <v>0</v>
      </c>
      <c r="Q83" s="171">
        <f t="shared" si="15"/>
        <v>0</v>
      </c>
      <c r="R83" s="172">
        <v>0</v>
      </c>
    </row>
    <row r="84" spans="1:18" ht="51">
      <c r="A84" s="138" t="s">
        <v>5</v>
      </c>
      <c r="B84" s="207">
        <v>831</v>
      </c>
      <c r="C84" s="38" t="s">
        <v>182</v>
      </c>
      <c r="D84" s="39" t="s">
        <v>148</v>
      </c>
      <c r="E84" s="134" t="s">
        <v>206</v>
      </c>
      <c r="F84" s="134" t="s">
        <v>138</v>
      </c>
      <c r="G84" s="134"/>
      <c r="H84" s="134"/>
      <c r="I84" s="186">
        <v>19.23</v>
      </c>
      <c r="J84" s="171">
        <v>1.67</v>
      </c>
      <c r="K84" s="196">
        <f t="shared" si="11"/>
        <v>8.684347373894957</v>
      </c>
      <c r="L84" s="171">
        <v>0</v>
      </c>
      <c r="M84" s="196">
        <f t="shared" si="12"/>
        <v>0</v>
      </c>
      <c r="N84" s="196">
        <f t="shared" si="13"/>
        <v>-19.23</v>
      </c>
      <c r="O84" s="171">
        <v>1.67</v>
      </c>
      <c r="P84" s="171">
        <v>0</v>
      </c>
      <c r="Q84" s="171">
        <v>0</v>
      </c>
      <c r="R84" s="172">
        <v>0</v>
      </c>
    </row>
    <row r="85" spans="1:18" ht="25.5">
      <c r="A85" s="29" t="s">
        <v>28</v>
      </c>
      <c r="B85" s="207">
        <v>831</v>
      </c>
      <c r="C85" s="112" t="s">
        <v>184</v>
      </c>
      <c r="D85" s="110"/>
      <c r="E85" s="110"/>
      <c r="F85" s="110"/>
      <c r="G85" s="110"/>
      <c r="H85" s="110"/>
      <c r="I85" s="188">
        <f>I88</f>
        <v>100</v>
      </c>
      <c r="J85" s="171">
        <f>J86</f>
        <v>14.35</v>
      </c>
      <c r="K85" s="196">
        <f t="shared" si="11"/>
        <v>14.35</v>
      </c>
      <c r="L85" s="171">
        <f>L86</f>
        <v>14.35</v>
      </c>
      <c r="M85" s="196">
        <f t="shared" si="12"/>
        <v>14.35</v>
      </c>
      <c r="N85" s="196">
        <f t="shared" si="13"/>
        <v>-85.65</v>
      </c>
      <c r="O85" s="171"/>
      <c r="P85" s="171">
        <f>P86</f>
        <v>14.35</v>
      </c>
      <c r="Q85" s="171">
        <f>Q86</f>
        <v>14.35</v>
      </c>
      <c r="R85" s="172">
        <f t="shared" si="14"/>
        <v>100</v>
      </c>
    </row>
    <row r="86" spans="1:18" ht="12.75">
      <c r="A86" s="29" t="s">
        <v>213</v>
      </c>
      <c r="B86" s="207">
        <v>831</v>
      </c>
      <c r="C86" s="112" t="s">
        <v>192</v>
      </c>
      <c r="D86" s="110"/>
      <c r="E86" s="110"/>
      <c r="F86" s="110"/>
      <c r="G86" s="110"/>
      <c r="H86" s="110"/>
      <c r="I86" s="188">
        <f>I95+I97+I103</f>
        <v>100</v>
      </c>
      <c r="J86" s="171">
        <f>J88</f>
        <v>14.35</v>
      </c>
      <c r="K86" s="196">
        <f t="shared" si="11"/>
        <v>14.35</v>
      </c>
      <c r="L86" s="171">
        <f>L88</f>
        <v>14.35</v>
      </c>
      <c r="M86" s="196">
        <f t="shared" si="12"/>
        <v>14.35</v>
      </c>
      <c r="N86" s="196">
        <f t="shared" si="13"/>
        <v>-85.65</v>
      </c>
      <c r="O86" s="171"/>
      <c r="P86" s="171">
        <f>P88</f>
        <v>14.35</v>
      </c>
      <c r="Q86" s="171">
        <f>Q88</f>
        <v>14.35</v>
      </c>
      <c r="R86" s="172">
        <f t="shared" si="14"/>
        <v>100</v>
      </c>
    </row>
    <row r="87" spans="1:18" ht="12.75">
      <c r="A87" s="29" t="s">
        <v>230</v>
      </c>
      <c r="B87" s="207">
        <v>831</v>
      </c>
      <c r="C87" s="112" t="s">
        <v>231</v>
      </c>
      <c r="D87" s="110"/>
      <c r="E87" s="110"/>
      <c r="F87" s="110"/>
      <c r="G87" s="110"/>
      <c r="H87" s="110"/>
      <c r="I87" s="188">
        <v>0</v>
      </c>
      <c r="J87" s="171"/>
      <c r="K87" s="196"/>
      <c r="L87" s="171"/>
      <c r="M87" s="196"/>
      <c r="N87" s="196">
        <f t="shared" si="13"/>
        <v>0</v>
      </c>
      <c r="O87" s="171"/>
      <c r="P87" s="171"/>
      <c r="Q87" s="171"/>
      <c r="R87" s="172">
        <v>0</v>
      </c>
    </row>
    <row r="88" spans="1:18" ht="12.75">
      <c r="A88" s="140" t="s">
        <v>57</v>
      </c>
      <c r="B88" s="207">
        <v>831</v>
      </c>
      <c r="C88" s="141" t="s">
        <v>184</v>
      </c>
      <c r="D88" s="142" t="s">
        <v>149</v>
      </c>
      <c r="E88" s="116"/>
      <c r="F88" s="116"/>
      <c r="G88" s="116"/>
      <c r="H88" s="116"/>
      <c r="I88" s="184">
        <f>I89</f>
        <v>100</v>
      </c>
      <c r="J88" s="171">
        <f>J89</f>
        <v>14.35</v>
      </c>
      <c r="K88" s="196">
        <f t="shared" si="11"/>
        <v>14.35</v>
      </c>
      <c r="L88" s="171">
        <f>L89</f>
        <v>14.35</v>
      </c>
      <c r="M88" s="196">
        <f t="shared" si="12"/>
        <v>14.35</v>
      </c>
      <c r="N88" s="196">
        <f t="shared" si="13"/>
        <v>-85.65</v>
      </c>
      <c r="O88" s="171"/>
      <c r="P88" s="171">
        <f>P89</f>
        <v>14.35</v>
      </c>
      <c r="Q88" s="171">
        <f>Q89</f>
        <v>14.35</v>
      </c>
      <c r="R88" s="172">
        <f t="shared" si="14"/>
        <v>100</v>
      </c>
    </row>
    <row r="89" spans="1:18" ht="63.75">
      <c r="A89" s="42" t="s">
        <v>244</v>
      </c>
      <c r="B89" s="207">
        <v>831</v>
      </c>
      <c r="C89" s="141" t="s">
        <v>184</v>
      </c>
      <c r="D89" s="142" t="s">
        <v>149</v>
      </c>
      <c r="E89" s="143" t="s">
        <v>208</v>
      </c>
      <c r="F89" s="143"/>
      <c r="G89" s="116"/>
      <c r="H89" s="116"/>
      <c r="I89" s="189">
        <f>I91+I98</f>
        <v>100</v>
      </c>
      <c r="J89" s="171">
        <f>J90+J98</f>
        <v>14.35</v>
      </c>
      <c r="K89" s="196">
        <f t="shared" si="11"/>
        <v>14.35</v>
      </c>
      <c r="L89" s="171">
        <f>L90+L98</f>
        <v>14.35</v>
      </c>
      <c r="M89" s="196">
        <f t="shared" si="12"/>
        <v>14.35</v>
      </c>
      <c r="N89" s="196">
        <f t="shared" si="13"/>
        <v>-85.65</v>
      </c>
      <c r="O89" s="171"/>
      <c r="P89" s="171">
        <f>P90+P98</f>
        <v>14.35</v>
      </c>
      <c r="Q89" s="171">
        <f>Q90+Q98</f>
        <v>14.35</v>
      </c>
      <c r="R89" s="172">
        <f t="shared" si="14"/>
        <v>100</v>
      </c>
    </row>
    <row r="90" spans="1:18" ht="25.5">
      <c r="A90" s="42" t="s">
        <v>252</v>
      </c>
      <c r="B90" s="207">
        <v>831</v>
      </c>
      <c r="C90" s="141" t="s">
        <v>184</v>
      </c>
      <c r="D90" s="142" t="s">
        <v>149</v>
      </c>
      <c r="E90" s="145" t="s">
        <v>211</v>
      </c>
      <c r="F90" s="143"/>
      <c r="G90" s="116"/>
      <c r="H90" s="116"/>
      <c r="I90" s="189">
        <f aca="true" t="shared" si="16" ref="I90:J93">I91</f>
        <v>56.6</v>
      </c>
      <c r="J90" s="171">
        <f t="shared" si="16"/>
        <v>14.35</v>
      </c>
      <c r="K90" s="196">
        <f t="shared" si="11"/>
        <v>25.35335689045936</v>
      </c>
      <c r="L90" s="171">
        <f aca="true" t="shared" si="17" ref="L90:L95">L91</f>
        <v>14.35</v>
      </c>
      <c r="M90" s="196">
        <f t="shared" si="12"/>
        <v>25.35335689045936</v>
      </c>
      <c r="N90" s="196">
        <f t="shared" si="13"/>
        <v>-42.25</v>
      </c>
      <c r="O90" s="171"/>
      <c r="P90" s="171">
        <f aca="true" t="shared" si="18" ref="P90:Q95">P91</f>
        <v>14.35</v>
      </c>
      <c r="Q90" s="171">
        <f t="shared" si="18"/>
        <v>14.35</v>
      </c>
      <c r="R90" s="172">
        <f t="shared" si="14"/>
        <v>100</v>
      </c>
    </row>
    <row r="91" spans="1:18" ht="38.25">
      <c r="A91" s="35" t="s">
        <v>253</v>
      </c>
      <c r="B91" s="207">
        <v>831</v>
      </c>
      <c r="C91" s="141" t="s">
        <v>184</v>
      </c>
      <c r="D91" s="145" t="s">
        <v>149</v>
      </c>
      <c r="E91" s="145" t="s">
        <v>211</v>
      </c>
      <c r="F91" s="145"/>
      <c r="G91" s="146"/>
      <c r="H91" s="146"/>
      <c r="I91" s="190">
        <f t="shared" si="16"/>
        <v>56.6</v>
      </c>
      <c r="J91" s="171">
        <f t="shared" si="16"/>
        <v>14.35</v>
      </c>
      <c r="K91" s="196">
        <f t="shared" si="11"/>
        <v>25.35335689045936</v>
      </c>
      <c r="L91" s="171">
        <f t="shared" si="17"/>
        <v>14.35</v>
      </c>
      <c r="M91" s="196">
        <f t="shared" si="12"/>
        <v>25.35335689045936</v>
      </c>
      <c r="N91" s="196">
        <f t="shared" si="13"/>
        <v>-42.25</v>
      </c>
      <c r="O91" s="171"/>
      <c r="P91" s="171">
        <f t="shared" si="18"/>
        <v>14.35</v>
      </c>
      <c r="Q91" s="171">
        <f t="shared" si="18"/>
        <v>14.35</v>
      </c>
      <c r="R91" s="172">
        <f t="shared" si="14"/>
        <v>100</v>
      </c>
    </row>
    <row r="92" spans="1:18" ht="25.5">
      <c r="A92" s="118" t="s">
        <v>212</v>
      </c>
      <c r="B92" s="207">
        <v>831</v>
      </c>
      <c r="C92" s="44" t="s">
        <v>184</v>
      </c>
      <c r="D92" s="145" t="s">
        <v>149</v>
      </c>
      <c r="E92" s="145" t="s">
        <v>210</v>
      </c>
      <c r="F92" s="114"/>
      <c r="G92" s="146"/>
      <c r="H92" s="146"/>
      <c r="I92" s="190">
        <f t="shared" si="16"/>
        <v>56.6</v>
      </c>
      <c r="J92" s="171">
        <f t="shared" si="16"/>
        <v>14.35</v>
      </c>
      <c r="K92" s="196">
        <f t="shared" si="11"/>
        <v>25.35335689045936</v>
      </c>
      <c r="L92" s="171">
        <f t="shared" si="17"/>
        <v>14.35</v>
      </c>
      <c r="M92" s="196">
        <f t="shared" si="12"/>
        <v>25.35335689045936</v>
      </c>
      <c r="N92" s="196">
        <f t="shared" si="13"/>
        <v>-42.25</v>
      </c>
      <c r="O92" s="171"/>
      <c r="P92" s="171">
        <f t="shared" si="18"/>
        <v>14.35</v>
      </c>
      <c r="Q92" s="171">
        <f t="shared" si="18"/>
        <v>14.35</v>
      </c>
      <c r="R92" s="172">
        <f t="shared" si="14"/>
        <v>100</v>
      </c>
    </row>
    <row r="93" spans="1:18" ht="38.25">
      <c r="A93" s="119" t="s">
        <v>196</v>
      </c>
      <c r="B93" s="207">
        <v>831</v>
      </c>
      <c r="C93" s="44" t="s">
        <v>184</v>
      </c>
      <c r="D93" s="145" t="s">
        <v>149</v>
      </c>
      <c r="E93" s="148" t="str">
        <f>E92</f>
        <v>П110177500</v>
      </c>
      <c r="F93" s="114" t="s">
        <v>197</v>
      </c>
      <c r="G93" s="146"/>
      <c r="H93" s="146"/>
      <c r="I93" s="190">
        <f t="shared" si="16"/>
        <v>56.6</v>
      </c>
      <c r="J93" s="171">
        <f t="shared" si="16"/>
        <v>14.35</v>
      </c>
      <c r="K93" s="196">
        <f t="shared" si="11"/>
        <v>25.35335689045936</v>
      </c>
      <c r="L93" s="171">
        <f t="shared" si="17"/>
        <v>14.35</v>
      </c>
      <c r="M93" s="196">
        <f t="shared" si="12"/>
        <v>25.35335689045936</v>
      </c>
      <c r="N93" s="196">
        <f t="shared" si="13"/>
        <v>-42.25</v>
      </c>
      <c r="O93" s="171"/>
      <c r="P93" s="171">
        <f t="shared" si="18"/>
        <v>14.35</v>
      </c>
      <c r="Q93" s="171">
        <f t="shared" si="18"/>
        <v>14.35</v>
      </c>
      <c r="R93" s="172">
        <f t="shared" si="14"/>
        <v>100</v>
      </c>
    </row>
    <row r="94" spans="1:18" ht="51">
      <c r="A94" s="41" t="s">
        <v>9</v>
      </c>
      <c r="B94" s="207">
        <v>831</v>
      </c>
      <c r="C94" s="44" t="s">
        <v>184</v>
      </c>
      <c r="D94" s="145" t="s">
        <v>149</v>
      </c>
      <c r="E94" s="148" t="str">
        <f>E93</f>
        <v>П110177500</v>
      </c>
      <c r="F94" s="139" t="s">
        <v>137</v>
      </c>
      <c r="G94" s="146"/>
      <c r="H94" s="146"/>
      <c r="I94" s="190">
        <f>I96</f>
        <v>56.6</v>
      </c>
      <c r="J94" s="171">
        <f>J95</f>
        <v>14.35</v>
      </c>
      <c r="K94" s="196">
        <f t="shared" si="11"/>
        <v>25.35335689045936</v>
      </c>
      <c r="L94" s="171">
        <f t="shared" si="17"/>
        <v>14.35</v>
      </c>
      <c r="M94" s="196">
        <f t="shared" si="12"/>
        <v>25.35335689045936</v>
      </c>
      <c r="N94" s="196">
        <f t="shared" si="13"/>
        <v>-42.25</v>
      </c>
      <c r="O94" s="171"/>
      <c r="P94" s="171">
        <f t="shared" si="18"/>
        <v>14.35</v>
      </c>
      <c r="Q94" s="171">
        <f t="shared" si="18"/>
        <v>14.35</v>
      </c>
      <c r="R94" s="172">
        <f t="shared" si="14"/>
        <v>100</v>
      </c>
    </row>
    <row r="95" spans="1:18" ht="13.5">
      <c r="A95" s="119" t="s">
        <v>213</v>
      </c>
      <c r="B95" s="207">
        <v>831</v>
      </c>
      <c r="C95" s="44" t="s">
        <v>184</v>
      </c>
      <c r="D95" s="145" t="s">
        <v>149</v>
      </c>
      <c r="E95" s="148" t="str">
        <f>E94</f>
        <v>П110177500</v>
      </c>
      <c r="F95" s="139" t="s">
        <v>137</v>
      </c>
      <c r="G95" s="146"/>
      <c r="H95" s="146" t="s">
        <v>192</v>
      </c>
      <c r="I95" s="190">
        <f>I96</f>
        <v>56.6</v>
      </c>
      <c r="J95" s="171">
        <f>J96</f>
        <v>14.35</v>
      </c>
      <c r="K95" s="196">
        <f t="shared" si="11"/>
        <v>25.35335689045936</v>
      </c>
      <c r="L95" s="171">
        <f t="shared" si="17"/>
        <v>14.35</v>
      </c>
      <c r="M95" s="196">
        <f t="shared" si="12"/>
        <v>25.35335689045936</v>
      </c>
      <c r="N95" s="196">
        <f t="shared" si="13"/>
        <v>-42.25</v>
      </c>
      <c r="O95" s="171"/>
      <c r="P95" s="171">
        <f t="shared" si="18"/>
        <v>14.35</v>
      </c>
      <c r="Q95" s="171">
        <f t="shared" si="18"/>
        <v>14.35</v>
      </c>
      <c r="R95" s="172">
        <f t="shared" si="14"/>
        <v>100</v>
      </c>
    </row>
    <row r="96" spans="1:18" ht="51">
      <c r="A96" s="41" t="s">
        <v>7</v>
      </c>
      <c r="B96" s="207">
        <v>831</v>
      </c>
      <c r="C96" s="44" t="s">
        <v>184</v>
      </c>
      <c r="D96" s="145" t="s">
        <v>149</v>
      </c>
      <c r="E96" s="148" t="str">
        <f>E94</f>
        <v>П110177500</v>
      </c>
      <c r="F96" s="139" t="s">
        <v>138</v>
      </c>
      <c r="G96" s="146"/>
      <c r="H96" s="146"/>
      <c r="I96" s="190">
        <v>56.6</v>
      </c>
      <c r="J96" s="171">
        <v>14.35</v>
      </c>
      <c r="K96" s="196">
        <f t="shared" si="11"/>
        <v>25.35335689045936</v>
      </c>
      <c r="L96" s="171">
        <v>14.35</v>
      </c>
      <c r="M96" s="196">
        <f t="shared" si="12"/>
        <v>25.35335689045936</v>
      </c>
      <c r="N96" s="196">
        <f t="shared" si="13"/>
        <v>-42.25</v>
      </c>
      <c r="O96" s="171"/>
      <c r="P96" s="171">
        <v>14.35</v>
      </c>
      <c r="Q96" s="171">
        <v>14.35</v>
      </c>
      <c r="R96" s="172">
        <f t="shared" si="14"/>
        <v>100</v>
      </c>
    </row>
    <row r="97" spans="1:18" ht="13.5">
      <c r="A97" s="119" t="s">
        <v>213</v>
      </c>
      <c r="B97" s="207">
        <v>831</v>
      </c>
      <c r="C97" s="145" t="s">
        <v>184</v>
      </c>
      <c r="D97" s="145" t="s">
        <v>149</v>
      </c>
      <c r="E97" s="145" t="s">
        <v>210</v>
      </c>
      <c r="F97" s="134" t="s">
        <v>138</v>
      </c>
      <c r="G97" s="134"/>
      <c r="H97" s="146" t="s">
        <v>192</v>
      </c>
      <c r="I97" s="191"/>
      <c r="J97" s="171"/>
      <c r="K97" s="196"/>
      <c r="L97" s="171"/>
      <c r="M97" s="196"/>
      <c r="N97" s="196">
        <f t="shared" si="13"/>
        <v>0</v>
      </c>
      <c r="O97" s="171"/>
      <c r="P97" s="171"/>
      <c r="Q97" s="171"/>
      <c r="R97" s="172">
        <v>0</v>
      </c>
    </row>
    <row r="98" spans="1:18" ht="51">
      <c r="A98" s="35" t="s">
        <v>254</v>
      </c>
      <c r="B98" s="207">
        <v>831</v>
      </c>
      <c r="C98" s="145" t="s">
        <v>184</v>
      </c>
      <c r="D98" s="145" t="s">
        <v>149</v>
      </c>
      <c r="E98" s="145" t="s">
        <v>214</v>
      </c>
      <c r="F98" s="145"/>
      <c r="G98" s="139"/>
      <c r="H98" s="146"/>
      <c r="I98" s="190">
        <f>I100</f>
        <v>43.4</v>
      </c>
      <c r="J98" s="171">
        <f aca="true" t="shared" si="19" ref="J98:J103">J99</f>
        <v>0</v>
      </c>
      <c r="K98" s="196">
        <f t="shared" si="11"/>
        <v>0</v>
      </c>
      <c r="L98" s="171">
        <f aca="true" t="shared" si="20" ref="L98:L103">L99</f>
        <v>0</v>
      </c>
      <c r="M98" s="196">
        <f t="shared" si="12"/>
        <v>0</v>
      </c>
      <c r="N98" s="196">
        <f t="shared" si="13"/>
        <v>-43.4</v>
      </c>
      <c r="O98" s="171"/>
      <c r="P98" s="171">
        <f aca="true" t="shared" si="21" ref="P98:Q103">P99</f>
        <v>0</v>
      </c>
      <c r="Q98" s="171">
        <f t="shared" si="21"/>
        <v>0</v>
      </c>
      <c r="R98" s="172">
        <v>0</v>
      </c>
    </row>
    <row r="99" spans="1:18" ht="51">
      <c r="A99" s="35" t="s">
        <v>255</v>
      </c>
      <c r="B99" s="207">
        <v>831</v>
      </c>
      <c r="C99" s="145" t="s">
        <v>184</v>
      </c>
      <c r="D99" s="145" t="s">
        <v>149</v>
      </c>
      <c r="E99" s="145" t="s">
        <v>214</v>
      </c>
      <c r="F99" s="145"/>
      <c r="G99" s="139"/>
      <c r="H99" s="146"/>
      <c r="I99" s="190">
        <v>43.4</v>
      </c>
      <c r="J99" s="171">
        <f t="shared" si="19"/>
        <v>0</v>
      </c>
      <c r="K99" s="196">
        <f t="shared" si="11"/>
        <v>0</v>
      </c>
      <c r="L99" s="171">
        <f t="shared" si="20"/>
        <v>0</v>
      </c>
      <c r="M99" s="196">
        <f t="shared" si="12"/>
        <v>0</v>
      </c>
      <c r="N99" s="196">
        <f t="shared" si="13"/>
        <v>-43.4</v>
      </c>
      <c r="O99" s="171"/>
      <c r="P99" s="171">
        <f t="shared" si="21"/>
        <v>0</v>
      </c>
      <c r="Q99" s="171">
        <f t="shared" si="21"/>
        <v>0</v>
      </c>
      <c r="R99" s="172">
        <v>0</v>
      </c>
    </row>
    <row r="100" spans="1:18" ht="25.5">
      <c r="A100" s="118" t="s">
        <v>212</v>
      </c>
      <c r="B100" s="207">
        <v>831</v>
      </c>
      <c r="C100" s="145" t="s">
        <v>184</v>
      </c>
      <c r="D100" s="145" t="s">
        <v>149</v>
      </c>
      <c r="E100" s="145" t="s">
        <v>215</v>
      </c>
      <c r="F100" s="139"/>
      <c r="G100" s="139"/>
      <c r="H100" s="146"/>
      <c r="I100" s="190">
        <f>I101</f>
        <v>43.4</v>
      </c>
      <c r="J100" s="171">
        <f t="shared" si="19"/>
        <v>0</v>
      </c>
      <c r="K100" s="196">
        <f t="shared" si="11"/>
        <v>0</v>
      </c>
      <c r="L100" s="171">
        <f t="shared" si="20"/>
        <v>0</v>
      </c>
      <c r="M100" s="196">
        <f t="shared" si="12"/>
        <v>0</v>
      </c>
      <c r="N100" s="196">
        <f t="shared" si="13"/>
        <v>-43.4</v>
      </c>
      <c r="O100" s="171"/>
      <c r="P100" s="171">
        <f t="shared" si="21"/>
        <v>0</v>
      </c>
      <c r="Q100" s="171">
        <f t="shared" si="21"/>
        <v>0</v>
      </c>
      <c r="R100" s="172">
        <v>0</v>
      </c>
    </row>
    <row r="101" spans="1:18" ht="38.25">
      <c r="A101" s="119" t="s">
        <v>196</v>
      </c>
      <c r="B101" s="207">
        <v>831</v>
      </c>
      <c r="C101" s="145" t="s">
        <v>184</v>
      </c>
      <c r="D101" s="145" t="s">
        <v>149</v>
      </c>
      <c r="E101" s="145" t="s">
        <v>215</v>
      </c>
      <c r="F101" s="139" t="s">
        <v>197</v>
      </c>
      <c r="G101" s="139"/>
      <c r="H101" s="146"/>
      <c r="I101" s="190">
        <f>I102</f>
        <v>43.4</v>
      </c>
      <c r="J101" s="195">
        <f t="shared" si="19"/>
        <v>0</v>
      </c>
      <c r="K101" s="196">
        <f t="shared" si="11"/>
        <v>0</v>
      </c>
      <c r="L101" s="195">
        <f t="shared" si="20"/>
        <v>0</v>
      </c>
      <c r="M101" s="196">
        <f t="shared" si="12"/>
        <v>0</v>
      </c>
      <c r="N101" s="196">
        <f t="shared" si="13"/>
        <v>-43.4</v>
      </c>
      <c r="O101" s="195"/>
      <c r="P101" s="195">
        <f t="shared" si="21"/>
        <v>0</v>
      </c>
      <c r="Q101" s="195">
        <f t="shared" si="21"/>
        <v>0</v>
      </c>
      <c r="R101" s="172">
        <v>0</v>
      </c>
    </row>
    <row r="102" spans="1:18" ht="51">
      <c r="A102" s="41" t="s">
        <v>9</v>
      </c>
      <c r="B102" s="207">
        <v>831</v>
      </c>
      <c r="C102" s="145" t="s">
        <v>184</v>
      </c>
      <c r="D102" s="145" t="s">
        <v>149</v>
      </c>
      <c r="E102" s="145" t="s">
        <v>215</v>
      </c>
      <c r="F102" s="139" t="s">
        <v>137</v>
      </c>
      <c r="G102" s="139"/>
      <c r="H102" s="146"/>
      <c r="I102" s="190">
        <f>I104</f>
        <v>43.4</v>
      </c>
      <c r="J102" s="171">
        <f t="shared" si="19"/>
        <v>0</v>
      </c>
      <c r="K102" s="196">
        <f t="shared" si="11"/>
        <v>0</v>
      </c>
      <c r="L102" s="171">
        <f t="shared" si="20"/>
        <v>0</v>
      </c>
      <c r="M102" s="196">
        <f t="shared" si="12"/>
        <v>0</v>
      </c>
      <c r="N102" s="196">
        <f t="shared" si="13"/>
        <v>-43.4</v>
      </c>
      <c r="O102" s="171"/>
      <c r="P102" s="171">
        <f t="shared" si="21"/>
        <v>0</v>
      </c>
      <c r="Q102" s="171">
        <f t="shared" si="21"/>
        <v>0</v>
      </c>
      <c r="R102" s="172">
        <v>0</v>
      </c>
    </row>
    <row r="103" spans="1:18" ht="13.5">
      <c r="A103" s="119" t="s">
        <v>213</v>
      </c>
      <c r="B103" s="207">
        <v>831</v>
      </c>
      <c r="C103" s="145" t="s">
        <v>184</v>
      </c>
      <c r="D103" s="145" t="s">
        <v>149</v>
      </c>
      <c r="E103" s="145" t="s">
        <v>215</v>
      </c>
      <c r="F103" s="134" t="s">
        <v>137</v>
      </c>
      <c r="G103" s="39"/>
      <c r="H103" s="146" t="s">
        <v>192</v>
      </c>
      <c r="I103" s="192">
        <f>I104</f>
        <v>43.4</v>
      </c>
      <c r="J103" s="171">
        <f t="shared" si="19"/>
        <v>0</v>
      </c>
      <c r="K103" s="196">
        <f t="shared" si="11"/>
        <v>0</v>
      </c>
      <c r="L103" s="171">
        <f t="shared" si="20"/>
        <v>0</v>
      </c>
      <c r="M103" s="196">
        <f t="shared" si="12"/>
        <v>0</v>
      </c>
      <c r="N103" s="196">
        <f t="shared" si="13"/>
        <v>-43.4</v>
      </c>
      <c r="O103" s="171"/>
      <c r="P103" s="171">
        <f t="shared" si="21"/>
        <v>0</v>
      </c>
      <c r="Q103" s="171">
        <f t="shared" si="21"/>
        <v>0</v>
      </c>
      <c r="R103" s="172">
        <v>0</v>
      </c>
    </row>
    <row r="104" spans="1:18" ht="51">
      <c r="A104" s="41" t="s">
        <v>7</v>
      </c>
      <c r="B104" s="207">
        <v>831</v>
      </c>
      <c r="C104" s="145" t="s">
        <v>184</v>
      </c>
      <c r="D104" s="145" t="s">
        <v>149</v>
      </c>
      <c r="E104" s="145" t="s">
        <v>215</v>
      </c>
      <c r="F104" s="134" t="s">
        <v>138</v>
      </c>
      <c r="G104" s="39"/>
      <c r="H104" s="146"/>
      <c r="I104" s="192">
        <v>43.4</v>
      </c>
      <c r="J104" s="171">
        <v>0</v>
      </c>
      <c r="K104" s="196">
        <f t="shared" si="11"/>
        <v>0</v>
      </c>
      <c r="L104" s="171">
        <v>0</v>
      </c>
      <c r="M104" s="196">
        <f t="shared" si="12"/>
        <v>0</v>
      </c>
      <c r="N104" s="196">
        <f t="shared" si="13"/>
        <v>-43.4</v>
      </c>
      <c r="O104" s="171"/>
      <c r="P104" s="171">
        <v>0</v>
      </c>
      <c r="Q104" s="171">
        <v>0</v>
      </c>
      <c r="R104" s="172">
        <v>0</v>
      </c>
    </row>
    <row r="105" spans="1:18" ht="12.75">
      <c r="A105" s="29" t="s">
        <v>256</v>
      </c>
      <c r="B105" s="207">
        <v>831</v>
      </c>
      <c r="C105" s="131" t="s">
        <v>186</v>
      </c>
      <c r="D105" s="132"/>
      <c r="E105" s="132"/>
      <c r="F105" s="132"/>
      <c r="G105" s="146"/>
      <c r="H105" s="146"/>
      <c r="I105" s="185">
        <f>I108</f>
        <v>895.12</v>
      </c>
      <c r="J105" s="171">
        <f>J106+J107</f>
        <v>187.94</v>
      </c>
      <c r="K105" s="196">
        <f t="shared" si="11"/>
        <v>20.996067566359816</v>
      </c>
      <c r="L105" s="171">
        <f>L106+L107</f>
        <v>187.94</v>
      </c>
      <c r="M105" s="196">
        <f t="shared" si="12"/>
        <v>20.996067566359816</v>
      </c>
      <c r="N105" s="196">
        <f t="shared" si="13"/>
        <v>-707.1800000000001</v>
      </c>
      <c r="O105" s="171"/>
      <c r="P105" s="171">
        <f>P106+P107</f>
        <v>187.94</v>
      </c>
      <c r="Q105" s="171">
        <f>Q106+Q107</f>
        <v>187.94</v>
      </c>
      <c r="R105" s="172">
        <f t="shared" si="14"/>
        <v>100</v>
      </c>
    </row>
    <row r="106" spans="1:18" ht="12.75">
      <c r="A106" s="29" t="s">
        <v>189</v>
      </c>
      <c r="B106" s="207">
        <v>831</v>
      </c>
      <c r="C106" s="112" t="s">
        <v>71</v>
      </c>
      <c r="D106" s="132"/>
      <c r="E106" s="132"/>
      <c r="F106" s="132"/>
      <c r="G106" s="146"/>
      <c r="H106" s="146"/>
      <c r="I106" s="185">
        <f>I116</f>
        <v>615.1</v>
      </c>
      <c r="J106" s="171">
        <f>J116</f>
        <v>167.94</v>
      </c>
      <c r="K106" s="196">
        <f t="shared" si="11"/>
        <v>27.30287758088116</v>
      </c>
      <c r="L106" s="171">
        <f>L116</f>
        <v>167.94</v>
      </c>
      <c r="M106" s="196">
        <f t="shared" si="12"/>
        <v>27.30287758088116</v>
      </c>
      <c r="N106" s="196">
        <f t="shared" si="13"/>
        <v>-447.16</v>
      </c>
      <c r="O106" s="171"/>
      <c r="P106" s="171">
        <f>P116</f>
        <v>167.94</v>
      </c>
      <c r="Q106" s="171">
        <f>Q116</f>
        <v>167.94</v>
      </c>
      <c r="R106" s="172">
        <f t="shared" si="14"/>
        <v>100</v>
      </c>
    </row>
    <row r="107" spans="1:18" ht="12.75">
      <c r="A107" s="29" t="s">
        <v>213</v>
      </c>
      <c r="B107" s="207">
        <v>831</v>
      </c>
      <c r="C107" s="112" t="s">
        <v>192</v>
      </c>
      <c r="D107" s="132"/>
      <c r="E107" s="132"/>
      <c r="F107" s="132"/>
      <c r="G107" s="146"/>
      <c r="H107" s="146"/>
      <c r="I107" s="185" t="str">
        <f>I115</f>
        <v>280,02</v>
      </c>
      <c r="J107" s="171">
        <f>J115</f>
        <v>20</v>
      </c>
      <c r="K107" s="196">
        <f t="shared" si="11"/>
        <v>7.142346975216056</v>
      </c>
      <c r="L107" s="171">
        <f>L115</f>
        <v>20</v>
      </c>
      <c r="M107" s="196">
        <f t="shared" si="12"/>
        <v>7.142346975216056</v>
      </c>
      <c r="N107" s="196">
        <f t="shared" si="13"/>
        <v>-260.02</v>
      </c>
      <c r="O107" s="171"/>
      <c r="P107" s="171">
        <f>P115</f>
        <v>20</v>
      </c>
      <c r="Q107" s="171">
        <f>Q115</f>
        <v>20</v>
      </c>
      <c r="R107" s="172">
        <f t="shared" si="14"/>
        <v>100</v>
      </c>
    </row>
    <row r="108" spans="1:18" ht="12.75">
      <c r="A108" s="150" t="s">
        <v>40</v>
      </c>
      <c r="B108" s="207">
        <v>831</v>
      </c>
      <c r="C108" s="139" t="s">
        <v>186</v>
      </c>
      <c r="D108" s="139" t="s">
        <v>150</v>
      </c>
      <c r="E108" s="133"/>
      <c r="F108" s="133"/>
      <c r="G108" s="146"/>
      <c r="H108" s="146"/>
      <c r="I108" s="190">
        <f>I109</f>
        <v>895.12</v>
      </c>
      <c r="J108" s="171">
        <f>J109</f>
        <v>187.94</v>
      </c>
      <c r="K108" s="196">
        <f t="shared" si="11"/>
        <v>20.996067566359816</v>
      </c>
      <c r="L108" s="171">
        <f aca="true" t="shared" si="22" ref="L108:L113">L109</f>
        <v>187.94</v>
      </c>
      <c r="M108" s="196">
        <f t="shared" si="12"/>
        <v>20.996067566359816</v>
      </c>
      <c r="N108" s="196">
        <f t="shared" si="13"/>
        <v>-707.1800000000001</v>
      </c>
      <c r="O108" s="171"/>
      <c r="P108" s="171">
        <f aca="true" t="shared" si="23" ref="P108:Q113">P109</f>
        <v>187.94</v>
      </c>
      <c r="Q108" s="171">
        <f t="shared" si="23"/>
        <v>187.94</v>
      </c>
      <c r="R108" s="172">
        <f t="shared" si="14"/>
        <v>100</v>
      </c>
    </row>
    <row r="109" spans="1:18" ht="38.25">
      <c r="A109" s="151" t="s">
        <v>265</v>
      </c>
      <c r="B109" s="207">
        <v>831</v>
      </c>
      <c r="C109" s="39" t="s">
        <v>186</v>
      </c>
      <c r="D109" s="143" t="s">
        <v>150</v>
      </c>
      <c r="E109" s="143" t="s">
        <v>216</v>
      </c>
      <c r="F109" s="152"/>
      <c r="G109" s="146"/>
      <c r="H109" s="146"/>
      <c r="I109" s="192">
        <f>I111</f>
        <v>895.12</v>
      </c>
      <c r="J109" s="171">
        <f>J110</f>
        <v>187.94</v>
      </c>
      <c r="K109" s="196">
        <f t="shared" si="11"/>
        <v>20.996067566359816</v>
      </c>
      <c r="L109" s="171">
        <f t="shared" si="22"/>
        <v>187.94</v>
      </c>
      <c r="M109" s="196">
        <f t="shared" si="12"/>
        <v>20.996067566359816</v>
      </c>
      <c r="N109" s="196">
        <f t="shared" si="13"/>
        <v>-707.1800000000001</v>
      </c>
      <c r="O109" s="171"/>
      <c r="P109" s="171">
        <f t="shared" si="23"/>
        <v>187.94</v>
      </c>
      <c r="Q109" s="171">
        <f t="shared" si="23"/>
        <v>187.94</v>
      </c>
      <c r="R109" s="172">
        <f t="shared" si="14"/>
        <v>100</v>
      </c>
    </row>
    <row r="110" spans="1:18" ht="38.25">
      <c r="A110" s="40" t="s">
        <v>245</v>
      </c>
      <c r="B110" s="207">
        <v>831</v>
      </c>
      <c r="C110" s="39" t="s">
        <v>186</v>
      </c>
      <c r="D110" s="143" t="s">
        <v>150</v>
      </c>
      <c r="E110" s="143" t="s">
        <v>217</v>
      </c>
      <c r="F110" s="152"/>
      <c r="G110" s="146"/>
      <c r="H110" s="146"/>
      <c r="I110" s="192">
        <f>I111</f>
        <v>895.12</v>
      </c>
      <c r="J110" s="171">
        <f>J111</f>
        <v>187.94</v>
      </c>
      <c r="K110" s="196">
        <f t="shared" si="11"/>
        <v>20.996067566359816</v>
      </c>
      <c r="L110" s="171">
        <f t="shared" si="22"/>
        <v>187.94</v>
      </c>
      <c r="M110" s="196">
        <f t="shared" si="12"/>
        <v>20.996067566359816</v>
      </c>
      <c r="N110" s="196">
        <f t="shared" si="13"/>
        <v>-707.1800000000001</v>
      </c>
      <c r="O110" s="171"/>
      <c r="P110" s="171">
        <f t="shared" si="23"/>
        <v>187.94</v>
      </c>
      <c r="Q110" s="171">
        <f t="shared" si="23"/>
        <v>187.94</v>
      </c>
      <c r="R110" s="172">
        <f t="shared" si="14"/>
        <v>100</v>
      </c>
    </row>
    <row r="111" spans="1:18" ht="25.5">
      <c r="A111" s="40" t="s">
        <v>212</v>
      </c>
      <c r="B111" s="207">
        <v>831</v>
      </c>
      <c r="C111" s="39" t="s">
        <v>186</v>
      </c>
      <c r="D111" s="39" t="s">
        <v>150</v>
      </c>
      <c r="E111" s="39" t="s">
        <v>223</v>
      </c>
      <c r="F111" s="133"/>
      <c r="G111" s="146"/>
      <c r="H111" s="146"/>
      <c r="I111" s="190">
        <f>I114</f>
        <v>895.12</v>
      </c>
      <c r="J111" s="171">
        <f>J112</f>
        <v>187.94</v>
      </c>
      <c r="K111" s="196">
        <f t="shared" si="11"/>
        <v>20.996067566359816</v>
      </c>
      <c r="L111" s="171">
        <f t="shared" si="22"/>
        <v>187.94</v>
      </c>
      <c r="M111" s="196">
        <f t="shared" si="12"/>
        <v>20.996067566359816</v>
      </c>
      <c r="N111" s="196">
        <f t="shared" si="13"/>
        <v>-707.1800000000001</v>
      </c>
      <c r="O111" s="171"/>
      <c r="P111" s="171">
        <f t="shared" si="23"/>
        <v>187.94</v>
      </c>
      <c r="Q111" s="171">
        <f t="shared" si="23"/>
        <v>187.94</v>
      </c>
      <c r="R111" s="172">
        <f t="shared" si="14"/>
        <v>100</v>
      </c>
    </row>
    <row r="112" spans="1:18" ht="51">
      <c r="A112" s="161" t="s">
        <v>218</v>
      </c>
      <c r="B112" s="207">
        <v>831</v>
      </c>
      <c r="C112" s="39" t="s">
        <v>186</v>
      </c>
      <c r="D112" s="39" t="s">
        <v>150</v>
      </c>
      <c r="E112" s="39" t="s">
        <v>223</v>
      </c>
      <c r="F112" s="133" t="s">
        <v>219</v>
      </c>
      <c r="G112" s="146"/>
      <c r="H112" s="146"/>
      <c r="I112" s="190">
        <f>I113</f>
        <v>895.12</v>
      </c>
      <c r="J112" s="171">
        <f>J113</f>
        <v>187.94</v>
      </c>
      <c r="K112" s="196">
        <f t="shared" si="11"/>
        <v>20.996067566359816</v>
      </c>
      <c r="L112" s="171">
        <f t="shared" si="22"/>
        <v>187.94</v>
      </c>
      <c r="M112" s="196">
        <f t="shared" si="12"/>
        <v>20.996067566359816</v>
      </c>
      <c r="N112" s="196">
        <f t="shared" si="13"/>
        <v>-707.1800000000001</v>
      </c>
      <c r="O112" s="171"/>
      <c r="P112" s="171">
        <f t="shared" si="23"/>
        <v>187.94</v>
      </c>
      <c r="Q112" s="171">
        <f t="shared" si="23"/>
        <v>187.94</v>
      </c>
      <c r="R112" s="172">
        <f t="shared" si="14"/>
        <v>100</v>
      </c>
    </row>
    <row r="113" spans="1:18" ht="25.5">
      <c r="A113" s="162" t="s">
        <v>220</v>
      </c>
      <c r="B113" s="207">
        <v>831</v>
      </c>
      <c r="C113" s="39" t="s">
        <v>186</v>
      </c>
      <c r="D113" s="39" t="s">
        <v>150</v>
      </c>
      <c r="E113" s="39" t="s">
        <v>223</v>
      </c>
      <c r="F113" s="133" t="s">
        <v>221</v>
      </c>
      <c r="G113" s="146"/>
      <c r="H113" s="146"/>
      <c r="I113" s="190">
        <f>I114</f>
        <v>895.12</v>
      </c>
      <c r="J113" s="171">
        <f>J114</f>
        <v>187.94</v>
      </c>
      <c r="K113" s="196">
        <f t="shared" si="11"/>
        <v>20.996067566359816</v>
      </c>
      <c r="L113" s="171">
        <f t="shared" si="22"/>
        <v>187.94</v>
      </c>
      <c r="M113" s="196">
        <f t="shared" si="12"/>
        <v>20.996067566359816</v>
      </c>
      <c r="N113" s="196">
        <f t="shared" si="13"/>
        <v>-707.1800000000001</v>
      </c>
      <c r="O113" s="171"/>
      <c r="P113" s="171">
        <f t="shared" si="23"/>
        <v>187.94</v>
      </c>
      <c r="Q113" s="171">
        <f t="shared" si="23"/>
        <v>187.94</v>
      </c>
      <c r="R113" s="172">
        <f t="shared" si="14"/>
        <v>100</v>
      </c>
    </row>
    <row r="114" spans="1:18" ht="89.25">
      <c r="A114" s="40" t="s">
        <v>1</v>
      </c>
      <c r="B114" s="207">
        <v>831</v>
      </c>
      <c r="C114" s="39" t="s">
        <v>186</v>
      </c>
      <c r="D114" s="39" t="s">
        <v>150</v>
      </c>
      <c r="E114" s="39" t="s">
        <v>223</v>
      </c>
      <c r="F114" s="39" t="s">
        <v>151</v>
      </c>
      <c r="G114" s="146"/>
      <c r="H114" s="146"/>
      <c r="I114" s="190">
        <f>I115+I116</f>
        <v>895.12</v>
      </c>
      <c r="J114" s="171">
        <f>J115+J116</f>
        <v>187.94</v>
      </c>
      <c r="K114" s="196">
        <f t="shared" si="11"/>
        <v>20.996067566359816</v>
      </c>
      <c r="L114" s="171">
        <f>L115+L116</f>
        <v>187.94</v>
      </c>
      <c r="M114" s="196">
        <f t="shared" si="12"/>
        <v>20.996067566359816</v>
      </c>
      <c r="N114" s="196">
        <f t="shared" si="13"/>
        <v>-707.1800000000001</v>
      </c>
      <c r="O114" s="171"/>
      <c r="P114" s="171">
        <f>P115+P116</f>
        <v>187.94</v>
      </c>
      <c r="Q114" s="171">
        <f>Q115+Q116</f>
        <v>187.94</v>
      </c>
      <c r="R114" s="172">
        <f t="shared" si="14"/>
        <v>100</v>
      </c>
    </row>
    <row r="115" spans="1:18" ht="12.75">
      <c r="A115" s="153" t="s">
        <v>222</v>
      </c>
      <c r="B115" s="207">
        <v>831</v>
      </c>
      <c r="C115" s="39" t="s">
        <v>186</v>
      </c>
      <c r="D115" s="39" t="s">
        <v>150</v>
      </c>
      <c r="E115" s="39" t="s">
        <v>223</v>
      </c>
      <c r="F115" s="39" t="s">
        <v>151</v>
      </c>
      <c r="G115" s="146"/>
      <c r="H115" s="146" t="s">
        <v>192</v>
      </c>
      <c r="I115" s="191" t="s">
        <v>246</v>
      </c>
      <c r="J115" s="171">
        <v>20</v>
      </c>
      <c r="K115" s="196">
        <f t="shared" si="11"/>
        <v>7.142346975216056</v>
      </c>
      <c r="L115" s="171">
        <v>20</v>
      </c>
      <c r="M115" s="196">
        <f t="shared" si="12"/>
        <v>7.142346975216056</v>
      </c>
      <c r="N115" s="196">
        <f t="shared" si="13"/>
        <v>-260.02</v>
      </c>
      <c r="O115" s="171"/>
      <c r="P115" s="171">
        <v>20</v>
      </c>
      <c r="Q115" s="171">
        <v>20</v>
      </c>
      <c r="R115" s="172">
        <f t="shared" si="14"/>
        <v>100</v>
      </c>
    </row>
    <row r="116" spans="1:18" ht="12.75">
      <c r="A116" s="153" t="s">
        <v>189</v>
      </c>
      <c r="B116" s="207">
        <v>831</v>
      </c>
      <c r="C116" s="39" t="s">
        <v>186</v>
      </c>
      <c r="D116" s="39" t="s">
        <v>150</v>
      </c>
      <c r="E116" s="39" t="s">
        <v>223</v>
      </c>
      <c r="F116" s="39" t="s">
        <v>151</v>
      </c>
      <c r="G116" s="146"/>
      <c r="H116" s="146" t="s">
        <v>71</v>
      </c>
      <c r="I116" s="190">
        <v>615.1</v>
      </c>
      <c r="J116" s="171">
        <v>167.94</v>
      </c>
      <c r="K116" s="196">
        <f t="shared" si="11"/>
        <v>27.30287758088116</v>
      </c>
      <c r="L116" s="171">
        <v>167.94</v>
      </c>
      <c r="M116" s="196">
        <f t="shared" si="12"/>
        <v>27.30287758088116</v>
      </c>
      <c r="N116" s="196">
        <f t="shared" si="13"/>
        <v>-447.16</v>
      </c>
      <c r="O116" s="171"/>
      <c r="P116" s="171">
        <v>167.94</v>
      </c>
      <c r="Q116" s="171">
        <v>167.94</v>
      </c>
      <c r="R116" s="172">
        <f t="shared" si="14"/>
        <v>100</v>
      </c>
    </row>
    <row r="117" spans="1:18" ht="12.75">
      <c r="A117" s="154" t="s">
        <v>41</v>
      </c>
      <c r="B117" s="207">
        <v>831</v>
      </c>
      <c r="C117" s="131" t="s">
        <v>96</v>
      </c>
      <c r="D117" s="132"/>
      <c r="E117" s="132"/>
      <c r="F117" s="132"/>
      <c r="G117" s="146"/>
      <c r="H117" s="146"/>
      <c r="I117" s="185">
        <f>I118</f>
        <v>14.549999999999999</v>
      </c>
      <c r="J117" s="171">
        <f>J118</f>
        <v>10.62</v>
      </c>
      <c r="K117" s="196">
        <f t="shared" si="11"/>
        <v>72.98969072164948</v>
      </c>
      <c r="L117" s="171">
        <f aca="true" t="shared" si="24" ref="L117:L123">L118</f>
        <v>10.62</v>
      </c>
      <c r="M117" s="196">
        <f t="shared" si="12"/>
        <v>72.98969072164948</v>
      </c>
      <c r="N117" s="196">
        <f t="shared" si="13"/>
        <v>-3.9299999999999997</v>
      </c>
      <c r="O117" s="171"/>
      <c r="P117" s="171">
        <f aca="true" t="shared" si="25" ref="P117:Q123">P118</f>
        <v>10.62</v>
      </c>
      <c r="Q117" s="171">
        <f t="shared" si="25"/>
        <v>10.62</v>
      </c>
      <c r="R117" s="172">
        <f t="shared" si="14"/>
        <v>100</v>
      </c>
    </row>
    <row r="118" spans="1:18" ht="12.75">
      <c r="A118" s="29" t="s">
        <v>213</v>
      </c>
      <c r="B118" s="207">
        <v>831</v>
      </c>
      <c r="C118" s="131" t="s">
        <v>192</v>
      </c>
      <c r="D118" s="132"/>
      <c r="E118" s="132"/>
      <c r="F118" s="132"/>
      <c r="G118" s="146"/>
      <c r="H118" s="146"/>
      <c r="I118" s="185">
        <f>I119</f>
        <v>14.549999999999999</v>
      </c>
      <c r="J118" s="171">
        <f>J119</f>
        <v>10.62</v>
      </c>
      <c r="K118" s="196">
        <f t="shared" si="11"/>
        <v>72.98969072164948</v>
      </c>
      <c r="L118" s="171">
        <f t="shared" si="24"/>
        <v>10.62</v>
      </c>
      <c r="M118" s="196">
        <f t="shared" si="12"/>
        <v>72.98969072164948</v>
      </c>
      <c r="N118" s="196">
        <f t="shared" si="13"/>
        <v>-3.9299999999999997</v>
      </c>
      <c r="O118" s="171"/>
      <c r="P118" s="171">
        <f t="shared" si="25"/>
        <v>10.62</v>
      </c>
      <c r="Q118" s="171">
        <f t="shared" si="25"/>
        <v>10.62</v>
      </c>
      <c r="R118" s="172">
        <f t="shared" si="14"/>
        <v>100</v>
      </c>
    </row>
    <row r="119" spans="1:18" ht="12.75">
      <c r="A119" s="150" t="s">
        <v>42</v>
      </c>
      <c r="B119" s="207">
        <v>831</v>
      </c>
      <c r="C119" s="139" t="s">
        <v>96</v>
      </c>
      <c r="D119" s="139" t="s">
        <v>153</v>
      </c>
      <c r="E119" s="133"/>
      <c r="F119" s="133"/>
      <c r="G119" s="146"/>
      <c r="H119" s="146"/>
      <c r="I119" s="190">
        <f>I121</f>
        <v>14.549999999999999</v>
      </c>
      <c r="J119" s="171">
        <f>J120</f>
        <v>10.62</v>
      </c>
      <c r="K119" s="196">
        <f t="shared" si="11"/>
        <v>72.98969072164948</v>
      </c>
      <c r="L119" s="171">
        <f t="shared" si="24"/>
        <v>10.62</v>
      </c>
      <c r="M119" s="196">
        <f t="shared" si="12"/>
        <v>72.98969072164948</v>
      </c>
      <c r="N119" s="196">
        <f t="shared" si="13"/>
        <v>-3.9299999999999997</v>
      </c>
      <c r="O119" s="171"/>
      <c r="P119" s="171">
        <f t="shared" si="25"/>
        <v>10.62</v>
      </c>
      <c r="Q119" s="171">
        <f t="shared" si="25"/>
        <v>10.62</v>
      </c>
      <c r="R119" s="172">
        <f t="shared" si="14"/>
        <v>100</v>
      </c>
    </row>
    <row r="120" spans="1:18" ht="25.5">
      <c r="A120" s="40" t="s">
        <v>191</v>
      </c>
      <c r="B120" s="207">
        <v>831</v>
      </c>
      <c r="C120" s="39" t="s">
        <v>96</v>
      </c>
      <c r="D120" s="39" t="s">
        <v>153</v>
      </c>
      <c r="E120" s="133" t="s">
        <v>190</v>
      </c>
      <c r="F120" s="133"/>
      <c r="G120" s="146"/>
      <c r="H120" s="146"/>
      <c r="I120" s="190">
        <f>I121</f>
        <v>14.549999999999999</v>
      </c>
      <c r="J120" s="171">
        <f>J121</f>
        <v>10.62</v>
      </c>
      <c r="K120" s="196">
        <f t="shared" si="11"/>
        <v>72.98969072164948</v>
      </c>
      <c r="L120" s="171">
        <f t="shared" si="24"/>
        <v>10.62</v>
      </c>
      <c r="M120" s="196">
        <f t="shared" si="12"/>
        <v>72.98969072164948</v>
      </c>
      <c r="N120" s="196">
        <f t="shared" si="13"/>
        <v>-3.9299999999999997</v>
      </c>
      <c r="O120" s="171"/>
      <c r="P120" s="171">
        <f t="shared" si="25"/>
        <v>10.62</v>
      </c>
      <c r="Q120" s="171">
        <f t="shared" si="25"/>
        <v>10.62</v>
      </c>
      <c r="R120" s="172">
        <f t="shared" si="14"/>
        <v>100</v>
      </c>
    </row>
    <row r="121" spans="1:18" ht="38.25">
      <c r="A121" s="40" t="s">
        <v>234</v>
      </c>
      <c r="B121" s="207">
        <v>831</v>
      </c>
      <c r="C121" s="39" t="s">
        <v>96</v>
      </c>
      <c r="D121" s="39" t="s">
        <v>153</v>
      </c>
      <c r="E121" s="39" t="s">
        <v>224</v>
      </c>
      <c r="F121" s="133"/>
      <c r="G121" s="146"/>
      <c r="H121" s="146"/>
      <c r="I121" s="190">
        <f>I123</f>
        <v>14.549999999999999</v>
      </c>
      <c r="J121" s="171">
        <f>J122</f>
        <v>10.62</v>
      </c>
      <c r="K121" s="196">
        <f t="shared" si="11"/>
        <v>72.98969072164948</v>
      </c>
      <c r="L121" s="171">
        <f t="shared" si="24"/>
        <v>10.62</v>
      </c>
      <c r="M121" s="196">
        <f t="shared" si="12"/>
        <v>72.98969072164948</v>
      </c>
      <c r="N121" s="196">
        <f t="shared" si="13"/>
        <v>-3.9299999999999997</v>
      </c>
      <c r="O121" s="171"/>
      <c r="P121" s="171">
        <f t="shared" si="25"/>
        <v>10.62</v>
      </c>
      <c r="Q121" s="171">
        <f t="shared" si="25"/>
        <v>10.62</v>
      </c>
      <c r="R121" s="172">
        <f t="shared" si="14"/>
        <v>100</v>
      </c>
    </row>
    <row r="122" spans="1:18" ht="25.5">
      <c r="A122" s="40" t="s">
        <v>257</v>
      </c>
      <c r="B122" s="207">
        <v>831</v>
      </c>
      <c r="C122" s="39" t="s">
        <v>96</v>
      </c>
      <c r="D122" s="39" t="s">
        <v>153</v>
      </c>
      <c r="E122" s="39" t="s">
        <v>224</v>
      </c>
      <c r="F122" s="133" t="s">
        <v>258</v>
      </c>
      <c r="G122" s="146"/>
      <c r="H122" s="146"/>
      <c r="I122" s="190">
        <f>I123</f>
        <v>14.549999999999999</v>
      </c>
      <c r="J122" s="171">
        <f>J123</f>
        <v>10.62</v>
      </c>
      <c r="K122" s="196">
        <f t="shared" si="11"/>
        <v>72.98969072164948</v>
      </c>
      <c r="L122" s="171">
        <f t="shared" si="24"/>
        <v>10.62</v>
      </c>
      <c r="M122" s="196">
        <f t="shared" si="12"/>
        <v>72.98969072164948</v>
      </c>
      <c r="N122" s="196">
        <f t="shared" si="13"/>
        <v>-3.9299999999999997</v>
      </c>
      <c r="O122" s="171"/>
      <c r="P122" s="171">
        <f t="shared" si="25"/>
        <v>10.62</v>
      </c>
      <c r="Q122" s="171">
        <f t="shared" si="25"/>
        <v>10.62</v>
      </c>
      <c r="R122" s="172">
        <f t="shared" si="14"/>
        <v>100</v>
      </c>
    </row>
    <row r="123" spans="1:18" ht="38.25">
      <c r="A123" s="40" t="s">
        <v>154</v>
      </c>
      <c r="B123" s="207">
        <v>831</v>
      </c>
      <c r="C123" s="39" t="s">
        <v>96</v>
      </c>
      <c r="D123" s="39" t="s">
        <v>153</v>
      </c>
      <c r="E123" s="39" t="s">
        <v>224</v>
      </c>
      <c r="F123" s="134" t="s">
        <v>155</v>
      </c>
      <c r="G123" s="146"/>
      <c r="H123" s="146"/>
      <c r="I123" s="190">
        <f>I124</f>
        <v>14.549999999999999</v>
      </c>
      <c r="J123" s="171">
        <f>J124</f>
        <v>10.62</v>
      </c>
      <c r="K123" s="196">
        <f t="shared" si="11"/>
        <v>72.98969072164948</v>
      </c>
      <c r="L123" s="171">
        <f t="shared" si="24"/>
        <v>10.62</v>
      </c>
      <c r="M123" s="196">
        <f t="shared" si="12"/>
        <v>72.98969072164948</v>
      </c>
      <c r="N123" s="196">
        <f t="shared" si="13"/>
        <v>-3.9299999999999997</v>
      </c>
      <c r="O123" s="171"/>
      <c r="P123" s="171">
        <f t="shared" si="25"/>
        <v>10.62</v>
      </c>
      <c r="Q123" s="171">
        <f t="shared" si="25"/>
        <v>10.62</v>
      </c>
      <c r="R123" s="172">
        <f t="shared" si="14"/>
        <v>100</v>
      </c>
    </row>
    <row r="124" spans="1:18" ht="51">
      <c r="A124" s="40" t="s">
        <v>260</v>
      </c>
      <c r="B124" s="207">
        <v>831</v>
      </c>
      <c r="C124" s="39" t="s">
        <v>96</v>
      </c>
      <c r="D124" s="39" t="s">
        <v>153</v>
      </c>
      <c r="E124" s="39" t="s">
        <v>224</v>
      </c>
      <c r="F124" s="39" t="s">
        <v>259</v>
      </c>
      <c r="G124" s="146"/>
      <c r="H124" s="146"/>
      <c r="I124" s="190">
        <f>I125+I126</f>
        <v>14.549999999999999</v>
      </c>
      <c r="J124" s="171">
        <f>J125+J126</f>
        <v>10.62</v>
      </c>
      <c r="K124" s="196">
        <f t="shared" si="11"/>
        <v>72.98969072164948</v>
      </c>
      <c r="L124" s="171">
        <f>L125+L126</f>
        <v>10.62</v>
      </c>
      <c r="M124" s="196">
        <f t="shared" si="12"/>
        <v>72.98969072164948</v>
      </c>
      <c r="N124" s="196">
        <f t="shared" si="13"/>
        <v>-3.9299999999999997</v>
      </c>
      <c r="O124" s="171"/>
      <c r="P124" s="171">
        <f>P125+P126</f>
        <v>10.62</v>
      </c>
      <c r="Q124" s="171">
        <f>Q125+Q126</f>
        <v>10.62</v>
      </c>
      <c r="R124" s="172">
        <f t="shared" si="14"/>
        <v>100</v>
      </c>
    </row>
    <row r="125" spans="1:18" ht="12.75">
      <c r="A125" s="119" t="s">
        <v>189</v>
      </c>
      <c r="B125" s="207">
        <v>831</v>
      </c>
      <c r="C125" s="39" t="s">
        <v>96</v>
      </c>
      <c r="D125" s="39" t="s">
        <v>153</v>
      </c>
      <c r="E125" s="39" t="s">
        <v>224</v>
      </c>
      <c r="F125" s="39" t="s">
        <v>259</v>
      </c>
      <c r="G125" s="146"/>
      <c r="H125" s="146" t="s">
        <v>71</v>
      </c>
      <c r="I125" s="190">
        <v>3.93</v>
      </c>
      <c r="J125" s="171"/>
      <c r="K125" s="196">
        <f t="shared" si="11"/>
        <v>0</v>
      </c>
      <c r="L125" s="171"/>
      <c r="M125" s="196">
        <f t="shared" si="12"/>
        <v>0</v>
      </c>
      <c r="N125" s="196">
        <f t="shared" si="13"/>
        <v>-3.93</v>
      </c>
      <c r="O125" s="171"/>
      <c r="P125" s="171"/>
      <c r="Q125" s="171"/>
      <c r="R125" s="172">
        <v>0</v>
      </c>
    </row>
    <row r="126" spans="1:18" ht="12.75">
      <c r="A126" s="153" t="s">
        <v>222</v>
      </c>
      <c r="B126" s="207">
        <v>831</v>
      </c>
      <c r="C126" s="39" t="s">
        <v>96</v>
      </c>
      <c r="D126" s="39" t="s">
        <v>153</v>
      </c>
      <c r="E126" s="39" t="s">
        <v>224</v>
      </c>
      <c r="F126" s="39" t="s">
        <v>259</v>
      </c>
      <c r="G126" s="146"/>
      <c r="H126" s="146" t="s">
        <v>192</v>
      </c>
      <c r="I126" s="190">
        <v>10.62</v>
      </c>
      <c r="J126" s="171">
        <v>10.62</v>
      </c>
      <c r="K126" s="196">
        <f t="shared" si="11"/>
        <v>100</v>
      </c>
      <c r="L126" s="171">
        <v>10.62</v>
      </c>
      <c r="M126" s="196">
        <f t="shared" si="12"/>
        <v>100</v>
      </c>
      <c r="N126" s="196">
        <f t="shared" si="13"/>
        <v>0</v>
      </c>
      <c r="O126" s="171"/>
      <c r="P126" s="171">
        <v>10.62</v>
      </c>
      <c r="Q126" s="171">
        <v>10.62</v>
      </c>
      <c r="R126" s="172">
        <f t="shared" si="14"/>
        <v>100</v>
      </c>
    </row>
    <row r="127" spans="1:18" ht="25.5">
      <c r="A127" s="40" t="s">
        <v>158</v>
      </c>
      <c r="B127" s="207">
        <v>831</v>
      </c>
      <c r="C127" s="39" t="s">
        <v>45</v>
      </c>
      <c r="D127" s="39" t="s">
        <v>156</v>
      </c>
      <c r="E127" s="133" t="s">
        <v>157</v>
      </c>
      <c r="F127" s="133" t="s">
        <v>159</v>
      </c>
      <c r="G127" s="146"/>
      <c r="H127" s="146"/>
      <c r="I127" s="190">
        <v>0</v>
      </c>
      <c r="J127" s="171"/>
      <c r="K127" s="196" t="e">
        <f t="shared" si="11"/>
        <v>#DIV/0!</v>
      </c>
      <c r="L127" s="171"/>
      <c r="M127" s="196" t="e">
        <f t="shared" si="12"/>
        <v>#DIV/0!</v>
      </c>
      <c r="N127" s="196">
        <f t="shared" si="13"/>
        <v>0</v>
      </c>
      <c r="O127" s="171"/>
      <c r="P127" s="171"/>
      <c r="Q127" s="171"/>
      <c r="R127" s="172" t="e">
        <f t="shared" si="14"/>
        <v>#DIV/0!</v>
      </c>
    </row>
    <row r="128" spans="1:18" ht="12.75">
      <c r="A128" s="153" t="s">
        <v>143</v>
      </c>
      <c r="B128" s="207">
        <v>831</v>
      </c>
      <c r="C128" s="39" t="s">
        <v>45</v>
      </c>
      <c r="D128" s="39" t="s">
        <v>156</v>
      </c>
      <c r="E128" s="133" t="s">
        <v>157</v>
      </c>
      <c r="F128" s="133" t="s">
        <v>159</v>
      </c>
      <c r="G128" s="146"/>
      <c r="H128" s="146"/>
      <c r="I128" s="190">
        <v>0</v>
      </c>
      <c r="J128" s="171"/>
      <c r="K128" s="196" t="e">
        <f t="shared" si="11"/>
        <v>#DIV/0!</v>
      </c>
      <c r="L128" s="171"/>
      <c r="M128" s="196" t="e">
        <f t="shared" si="12"/>
        <v>#DIV/0!</v>
      </c>
      <c r="N128" s="196">
        <f t="shared" si="13"/>
        <v>0</v>
      </c>
      <c r="O128" s="171"/>
      <c r="P128" s="171"/>
      <c r="Q128" s="171"/>
      <c r="R128" s="172" t="e">
        <f t="shared" si="14"/>
        <v>#DIV/0!</v>
      </c>
    </row>
    <row r="129" spans="1:18" ht="12.75">
      <c r="A129" s="29" t="s">
        <v>56</v>
      </c>
      <c r="B129" s="207">
        <v>831</v>
      </c>
      <c r="C129" s="36" t="s">
        <v>187</v>
      </c>
      <c r="D129" s="36"/>
      <c r="E129" s="139"/>
      <c r="F129" s="133"/>
      <c r="G129" s="146"/>
      <c r="H129" s="146"/>
      <c r="I129" s="185">
        <f>I131</f>
        <v>5</v>
      </c>
      <c r="J129" s="171">
        <f aca="true" t="shared" si="26" ref="J129:J137">J130</f>
        <v>1</v>
      </c>
      <c r="K129" s="196">
        <f t="shared" si="11"/>
        <v>20</v>
      </c>
      <c r="L129" s="171">
        <f aca="true" t="shared" si="27" ref="L129:L137">L130</f>
        <v>1</v>
      </c>
      <c r="M129" s="196">
        <f t="shared" si="12"/>
        <v>20</v>
      </c>
      <c r="N129" s="196">
        <f t="shared" si="13"/>
        <v>-4</v>
      </c>
      <c r="O129" s="171"/>
      <c r="P129" s="171">
        <f aca="true" t="shared" si="28" ref="P129:Q137">P130</f>
        <v>1</v>
      </c>
      <c r="Q129" s="171">
        <f t="shared" si="28"/>
        <v>1</v>
      </c>
      <c r="R129" s="172">
        <f t="shared" si="14"/>
        <v>100</v>
      </c>
    </row>
    <row r="130" spans="1:18" ht="12.75">
      <c r="A130" s="41" t="s">
        <v>213</v>
      </c>
      <c r="B130" s="207">
        <v>831</v>
      </c>
      <c r="C130" s="36" t="s">
        <v>192</v>
      </c>
      <c r="D130" s="36"/>
      <c r="E130" s="139"/>
      <c r="F130" s="133"/>
      <c r="G130" s="146"/>
      <c r="H130" s="146"/>
      <c r="I130" s="185">
        <f>I131</f>
        <v>5</v>
      </c>
      <c r="J130" s="171">
        <f t="shared" si="26"/>
        <v>1</v>
      </c>
      <c r="K130" s="196">
        <f t="shared" si="11"/>
        <v>20</v>
      </c>
      <c r="L130" s="171">
        <f t="shared" si="27"/>
        <v>1</v>
      </c>
      <c r="M130" s="196">
        <f t="shared" si="12"/>
        <v>20</v>
      </c>
      <c r="N130" s="196">
        <f t="shared" si="13"/>
        <v>-4</v>
      </c>
      <c r="O130" s="171"/>
      <c r="P130" s="171">
        <f t="shared" si="28"/>
        <v>1</v>
      </c>
      <c r="Q130" s="171">
        <f t="shared" si="28"/>
        <v>1</v>
      </c>
      <c r="R130" s="172">
        <f t="shared" si="14"/>
        <v>100</v>
      </c>
    </row>
    <row r="131" spans="1:18" ht="12.75">
      <c r="A131" s="115" t="s">
        <v>225</v>
      </c>
      <c r="B131" s="207">
        <v>831</v>
      </c>
      <c r="C131" s="126" t="s">
        <v>187</v>
      </c>
      <c r="D131" s="155" t="s">
        <v>152</v>
      </c>
      <c r="E131" s="139"/>
      <c r="F131" s="133"/>
      <c r="G131" s="146"/>
      <c r="H131" s="146"/>
      <c r="I131" s="190">
        <f aca="true" t="shared" si="29" ref="I131:I137">I132</f>
        <v>5</v>
      </c>
      <c r="J131" s="171">
        <f t="shared" si="26"/>
        <v>1</v>
      </c>
      <c r="K131" s="196">
        <f t="shared" si="11"/>
        <v>20</v>
      </c>
      <c r="L131" s="171">
        <f t="shared" si="27"/>
        <v>1</v>
      </c>
      <c r="M131" s="196">
        <f t="shared" si="12"/>
        <v>20</v>
      </c>
      <c r="N131" s="196">
        <f t="shared" si="13"/>
        <v>-4</v>
      </c>
      <c r="O131" s="171"/>
      <c r="P131" s="171">
        <f t="shared" si="28"/>
        <v>1</v>
      </c>
      <c r="Q131" s="171">
        <f t="shared" si="28"/>
        <v>1</v>
      </c>
      <c r="R131" s="172">
        <f t="shared" si="14"/>
        <v>100</v>
      </c>
    </row>
    <row r="132" spans="1:18" ht="63.75">
      <c r="A132" s="45" t="s">
        <v>247</v>
      </c>
      <c r="B132" s="207">
        <v>831</v>
      </c>
      <c r="C132" s="38" t="s">
        <v>187</v>
      </c>
      <c r="D132" s="143" t="s">
        <v>152</v>
      </c>
      <c r="E132" s="143" t="s">
        <v>226</v>
      </c>
      <c r="F132" s="143"/>
      <c r="G132" s="146"/>
      <c r="H132" s="146"/>
      <c r="I132" s="192">
        <f t="shared" si="29"/>
        <v>5</v>
      </c>
      <c r="J132" s="171">
        <f t="shared" si="26"/>
        <v>1</v>
      </c>
      <c r="K132" s="196">
        <f t="shared" si="11"/>
        <v>20</v>
      </c>
      <c r="L132" s="171">
        <f t="shared" si="27"/>
        <v>1</v>
      </c>
      <c r="M132" s="196">
        <f t="shared" si="12"/>
        <v>20</v>
      </c>
      <c r="N132" s="196">
        <f t="shared" si="13"/>
        <v>-4</v>
      </c>
      <c r="O132" s="171"/>
      <c r="P132" s="171">
        <f t="shared" si="28"/>
        <v>1</v>
      </c>
      <c r="Q132" s="171">
        <f t="shared" si="28"/>
        <v>1</v>
      </c>
      <c r="R132" s="172">
        <f t="shared" si="14"/>
        <v>100</v>
      </c>
    </row>
    <row r="133" spans="1:18" ht="51">
      <c r="A133" s="156" t="s">
        <v>248</v>
      </c>
      <c r="B133" s="207">
        <v>831</v>
      </c>
      <c r="C133" s="38" t="s">
        <v>187</v>
      </c>
      <c r="D133" s="39" t="s">
        <v>152</v>
      </c>
      <c r="E133" s="39" t="s">
        <v>227</v>
      </c>
      <c r="F133" s="134"/>
      <c r="G133" s="146"/>
      <c r="H133" s="146"/>
      <c r="I133" s="190">
        <f t="shared" si="29"/>
        <v>5</v>
      </c>
      <c r="J133" s="171">
        <f t="shared" si="26"/>
        <v>1</v>
      </c>
      <c r="K133" s="196">
        <f t="shared" si="11"/>
        <v>20</v>
      </c>
      <c r="L133" s="171">
        <f t="shared" si="27"/>
        <v>1</v>
      </c>
      <c r="M133" s="196">
        <f t="shared" si="12"/>
        <v>20</v>
      </c>
      <c r="N133" s="196">
        <f t="shared" si="13"/>
        <v>-4</v>
      </c>
      <c r="O133" s="171"/>
      <c r="P133" s="171">
        <f t="shared" si="28"/>
        <v>1</v>
      </c>
      <c r="Q133" s="171">
        <f t="shared" si="28"/>
        <v>1</v>
      </c>
      <c r="R133" s="172">
        <f t="shared" si="14"/>
        <v>100</v>
      </c>
    </row>
    <row r="134" spans="1:18" ht="25.5">
      <c r="A134" s="156" t="s">
        <v>212</v>
      </c>
      <c r="B134" s="207">
        <v>831</v>
      </c>
      <c r="C134" s="38" t="s">
        <v>187</v>
      </c>
      <c r="D134" s="39" t="s">
        <v>152</v>
      </c>
      <c r="E134" s="39" t="s">
        <v>227</v>
      </c>
      <c r="F134" s="134"/>
      <c r="G134" s="110"/>
      <c r="H134" s="110"/>
      <c r="I134" s="193">
        <f>I137</f>
        <v>5</v>
      </c>
      <c r="J134" s="171">
        <f t="shared" si="26"/>
        <v>1</v>
      </c>
      <c r="K134" s="196">
        <f t="shared" si="11"/>
        <v>20</v>
      </c>
      <c r="L134" s="171">
        <f t="shared" si="27"/>
        <v>1</v>
      </c>
      <c r="M134" s="196">
        <f t="shared" si="12"/>
        <v>20</v>
      </c>
      <c r="N134" s="196">
        <f t="shared" si="13"/>
        <v>-4</v>
      </c>
      <c r="O134" s="171"/>
      <c r="P134" s="171">
        <f t="shared" si="28"/>
        <v>1</v>
      </c>
      <c r="Q134" s="171">
        <f t="shared" si="28"/>
        <v>1</v>
      </c>
      <c r="R134" s="172">
        <f t="shared" si="14"/>
        <v>100</v>
      </c>
    </row>
    <row r="135" spans="1:18" ht="38.25">
      <c r="A135" s="158" t="s">
        <v>196</v>
      </c>
      <c r="B135" s="207">
        <v>831</v>
      </c>
      <c r="C135" s="126" t="s">
        <v>187</v>
      </c>
      <c r="D135" s="139" t="s">
        <v>152</v>
      </c>
      <c r="E135" s="139" t="s">
        <v>227</v>
      </c>
      <c r="F135" s="134" t="s">
        <v>197</v>
      </c>
      <c r="G135" s="110"/>
      <c r="H135" s="110"/>
      <c r="I135" s="193">
        <f>I136</f>
        <v>5</v>
      </c>
      <c r="J135" s="171">
        <f t="shared" si="26"/>
        <v>1</v>
      </c>
      <c r="K135" s="196">
        <f t="shared" si="11"/>
        <v>20</v>
      </c>
      <c r="L135" s="171">
        <f t="shared" si="27"/>
        <v>1</v>
      </c>
      <c r="M135" s="196">
        <f t="shared" si="12"/>
        <v>20</v>
      </c>
      <c r="N135" s="196">
        <f t="shared" si="13"/>
        <v>-4</v>
      </c>
      <c r="O135" s="171"/>
      <c r="P135" s="171">
        <f t="shared" si="28"/>
        <v>1</v>
      </c>
      <c r="Q135" s="171">
        <f t="shared" si="28"/>
        <v>1</v>
      </c>
      <c r="R135" s="172">
        <f t="shared" si="14"/>
        <v>100</v>
      </c>
    </row>
    <row r="136" spans="1:18" ht="51">
      <c r="A136" s="115" t="s">
        <v>9</v>
      </c>
      <c r="B136" s="207">
        <v>831</v>
      </c>
      <c r="C136" s="126" t="s">
        <v>187</v>
      </c>
      <c r="D136" s="139" t="s">
        <v>152</v>
      </c>
      <c r="E136" s="139" t="s">
        <v>227</v>
      </c>
      <c r="F136" s="134" t="s">
        <v>137</v>
      </c>
      <c r="G136" s="110"/>
      <c r="H136" s="110"/>
      <c r="I136" s="193">
        <f>I137</f>
        <v>5</v>
      </c>
      <c r="J136" s="171">
        <f t="shared" si="26"/>
        <v>1</v>
      </c>
      <c r="K136" s="196">
        <f t="shared" si="11"/>
        <v>20</v>
      </c>
      <c r="L136" s="171">
        <f t="shared" si="27"/>
        <v>1</v>
      </c>
      <c r="M136" s="196">
        <f t="shared" si="12"/>
        <v>20</v>
      </c>
      <c r="N136" s="196">
        <f t="shared" si="13"/>
        <v>-4</v>
      </c>
      <c r="O136" s="171"/>
      <c r="P136" s="171">
        <f t="shared" si="28"/>
        <v>1</v>
      </c>
      <c r="Q136" s="171">
        <f t="shared" si="28"/>
        <v>1</v>
      </c>
      <c r="R136" s="172">
        <f t="shared" si="14"/>
        <v>100</v>
      </c>
    </row>
    <row r="137" spans="1:18" ht="12.75">
      <c r="A137" s="115" t="s">
        <v>213</v>
      </c>
      <c r="B137" s="207">
        <v>831</v>
      </c>
      <c r="C137" s="126" t="s">
        <v>187</v>
      </c>
      <c r="D137" s="139" t="s">
        <v>152</v>
      </c>
      <c r="E137" s="139" t="s">
        <v>227</v>
      </c>
      <c r="F137" s="134" t="s">
        <v>137</v>
      </c>
      <c r="G137" s="116"/>
      <c r="H137" s="116" t="s">
        <v>192</v>
      </c>
      <c r="I137" s="184">
        <f t="shared" si="29"/>
        <v>5</v>
      </c>
      <c r="J137" s="171">
        <f t="shared" si="26"/>
        <v>1</v>
      </c>
      <c r="K137" s="196">
        <f t="shared" si="11"/>
        <v>20</v>
      </c>
      <c r="L137" s="171">
        <f t="shared" si="27"/>
        <v>1</v>
      </c>
      <c r="M137" s="196">
        <f t="shared" si="12"/>
        <v>20</v>
      </c>
      <c r="N137" s="196">
        <f t="shared" si="13"/>
        <v>-4</v>
      </c>
      <c r="O137" s="171"/>
      <c r="P137" s="171">
        <f t="shared" si="28"/>
        <v>1</v>
      </c>
      <c r="Q137" s="171">
        <f t="shared" si="28"/>
        <v>1</v>
      </c>
      <c r="R137" s="172">
        <f t="shared" si="14"/>
        <v>100</v>
      </c>
    </row>
    <row r="138" spans="1:18" ht="51">
      <c r="A138" s="41" t="s">
        <v>7</v>
      </c>
      <c r="B138" s="207">
        <v>831</v>
      </c>
      <c r="C138" s="38" t="s">
        <v>187</v>
      </c>
      <c r="D138" s="39" t="s">
        <v>152</v>
      </c>
      <c r="E138" s="39" t="s">
        <v>227</v>
      </c>
      <c r="F138" s="39" t="s">
        <v>138</v>
      </c>
      <c r="G138" s="116"/>
      <c r="H138" s="116"/>
      <c r="I138" s="184">
        <v>5</v>
      </c>
      <c r="J138" s="171">
        <v>1</v>
      </c>
      <c r="K138" s="196">
        <f t="shared" si="11"/>
        <v>20</v>
      </c>
      <c r="L138" s="171">
        <v>1</v>
      </c>
      <c r="M138" s="196">
        <f t="shared" si="12"/>
        <v>20</v>
      </c>
      <c r="N138" s="196">
        <f t="shared" si="13"/>
        <v>-4</v>
      </c>
      <c r="O138" s="171"/>
      <c r="P138" s="171">
        <v>1</v>
      </c>
      <c r="Q138" s="171">
        <v>1</v>
      </c>
      <c r="R138" s="172">
        <f t="shared" si="14"/>
        <v>100</v>
      </c>
    </row>
    <row r="139" spans="1:18" ht="12.75">
      <c r="A139" s="40"/>
      <c r="B139" s="40"/>
      <c r="C139" s="39"/>
      <c r="D139" s="39"/>
      <c r="E139" s="39"/>
      <c r="F139" s="39"/>
      <c r="G139" s="124"/>
      <c r="H139" s="124"/>
      <c r="I139" s="184"/>
      <c r="J139" s="171"/>
      <c r="K139" s="196"/>
      <c r="L139" s="171"/>
      <c r="M139" s="196"/>
      <c r="N139" s="196">
        <f>L139-I139</f>
        <v>0</v>
      </c>
      <c r="O139" s="171"/>
      <c r="P139" s="171"/>
      <c r="Q139" s="171"/>
      <c r="R139" s="172">
        <v>0</v>
      </c>
    </row>
    <row r="140" spans="1:18" ht="12.75">
      <c r="A140" s="29" t="s">
        <v>10</v>
      </c>
      <c r="B140" s="29"/>
      <c r="C140" s="110"/>
      <c r="D140" s="110"/>
      <c r="E140" s="110"/>
      <c r="F140" s="110"/>
      <c r="G140" s="110"/>
      <c r="H140" s="110"/>
      <c r="I140" s="194">
        <f>I10+I71+I85+I105+I117+I568+I129</f>
        <v>1555.3999999999999</v>
      </c>
      <c r="J140" s="171">
        <f>J10+J71+J85+J105+J117+J129</f>
        <v>476.18000000000006</v>
      </c>
      <c r="K140" s="196">
        <f>J140/I140*100</f>
        <v>30.614632891860623</v>
      </c>
      <c r="L140" s="171">
        <f>L10+L71+L85+L105+L117+L129</f>
        <v>474.51000000000005</v>
      </c>
      <c r="M140" s="196">
        <f>L140/I140*100</f>
        <v>30.507265012215512</v>
      </c>
      <c r="N140" s="196">
        <f>L140-I140</f>
        <v>-1080.8899999999999</v>
      </c>
      <c r="O140" s="171">
        <v>1.67</v>
      </c>
      <c r="P140" s="171">
        <f>P10+P71+P85+P105+P117+P129</f>
        <v>474.51000000000005</v>
      </c>
      <c r="Q140" s="171">
        <f>Q10+Q71+Q85+Q105+Q117+Q129</f>
        <v>474.51000000000005</v>
      </c>
      <c r="R140" s="172">
        <f>Q140/P140*100</f>
        <v>100</v>
      </c>
    </row>
  </sheetData>
  <mergeCells count="5">
    <mergeCell ref="A6:I6"/>
    <mergeCell ref="A1:I1"/>
    <mergeCell ref="A2:I2"/>
    <mergeCell ref="A3:I3"/>
    <mergeCell ref="E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2019-04-22T12:38:20Z</cp:lastPrinted>
  <dcterms:created xsi:type="dcterms:W3CDTF">2006-04-14T05:01:53Z</dcterms:created>
  <dcterms:modified xsi:type="dcterms:W3CDTF">2019-04-25T12:37:14Z</dcterms:modified>
  <cp:category/>
  <cp:version/>
  <cp:contentType/>
  <cp:contentStatus/>
</cp:coreProperties>
</file>